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DieseArbeitsmappe" defaultThemeVersion="124226"/>
  <bookViews>
    <workbookView xWindow="-12" yWindow="120" windowWidth="15576" windowHeight="5616"/>
  </bookViews>
  <sheets>
    <sheet name="Ergebniseingabe VR" sheetId="1" r:id="rId1"/>
    <sheet name="Ergebniseingabe ER" sheetId="4" r:id="rId2"/>
    <sheet name="Druckversion VR" sheetId="2" r:id="rId3"/>
    <sheet name="Druckversion ER" sheetId="5" r:id="rId4"/>
    <sheet name="VR" sheetId="3" state="hidden" r:id="rId5"/>
    <sheet name="ER" sheetId="8" state="hidden" r:id="rId6"/>
  </sheets>
  <definedNames>
    <definedName name="_xlnm.Print_Area" localSheetId="3">'Druckversion ER'!$A$1:$BP$68</definedName>
    <definedName name="_xlnm.Print_Area" localSheetId="2">'Druckversion VR'!$A$1:$BR$72</definedName>
    <definedName name="_xlnm.Print_Area" localSheetId="1">'Ergebniseingabe ER'!$A$1:$DR$118</definedName>
    <definedName name="_xlnm.Print_Area" localSheetId="0">'Ergebniseingabe VR'!$A$1:$BR$66</definedName>
  </definedNames>
  <calcPr calcId="125725"/>
</workbook>
</file>

<file path=xl/calcChain.xml><?xml version="1.0" encoding="utf-8"?>
<calcChain xmlns="http://schemas.openxmlformats.org/spreadsheetml/2006/main">
  <c r="AC19" i="4"/>
  <c r="G10" i="5"/>
  <c r="X14" i="4"/>
  <c r="C2" l="1"/>
  <c r="C3"/>
  <c r="B3" i="5" s="1"/>
  <c r="C8" i="4"/>
  <c r="B8" i="5" s="1"/>
  <c r="C6" i="4"/>
  <c r="B6" i="5"/>
  <c r="D67"/>
  <c r="X70" i="4"/>
  <c r="AC66" i="5" s="1"/>
  <c r="X71" i="4"/>
  <c r="AC67" i="5" s="1"/>
  <c r="X72" i="4"/>
  <c r="AC68" i="5" s="1"/>
  <c r="X69" i="4"/>
  <c r="AC65" i="5" s="1"/>
  <c r="AV10"/>
  <c r="W10"/>
  <c r="T10"/>
  <c r="H11" i="4"/>
  <c r="D70"/>
  <c r="D66" i="5" s="1"/>
  <c r="D71" i="4"/>
  <c r="D72"/>
  <c r="D68" i="5" s="1"/>
  <c r="D69" i="4"/>
  <c r="D65" i="5" s="1"/>
  <c r="AW14" i="4"/>
  <c r="H14"/>
  <c r="K31" s="1"/>
  <c r="J27" i="5" s="1"/>
  <c r="AW11" i="4"/>
  <c r="X11"/>
  <c r="F61" i="5"/>
  <c r="B61"/>
  <c r="F60"/>
  <c r="B60"/>
  <c r="F59"/>
  <c r="B59"/>
  <c r="F58"/>
  <c r="B58"/>
  <c r="F48"/>
  <c r="B48"/>
  <c r="F47"/>
  <c r="B47"/>
  <c r="F46"/>
  <c r="B46"/>
  <c r="F45"/>
  <c r="B45"/>
  <c r="BH34"/>
  <c r="BE34"/>
  <c r="G34"/>
  <c r="D34"/>
  <c r="BH33"/>
  <c r="BE33"/>
  <c r="G33"/>
  <c r="D33"/>
  <c r="BH32"/>
  <c r="BE32"/>
  <c r="G32"/>
  <c r="D32"/>
  <c r="BH31"/>
  <c r="BE31"/>
  <c r="G31"/>
  <c r="D31"/>
  <c r="BH30"/>
  <c r="BE30"/>
  <c r="G30"/>
  <c r="D30"/>
  <c r="BH29"/>
  <c r="BE29"/>
  <c r="G29"/>
  <c r="D29"/>
  <c r="BH28"/>
  <c r="BE28"/>
  <c r="G28"/>
  <c r="D28"/>
  <c r="BH27"/>
  <c r="BE27"/>
  <c r="G27"/>
  <c r="D27"/>
  <c r="BH26"/>
  <c r="BE26"/>
  <c r="J26"/>
  <c r="G26"/>
  <c r="D26"/>
  <c r="BH25"/>
  <c r="BE25"/>
  <c r="J25"/>
  <c r="G25"/>
  <c r="D25"/>
  <c r="BH24"/>
  <c r="BE24"/>
  <c r="J24"/>
  <c r="G24"/>
  <c r="D24"/>
  <c r="BH23"/>
  <c r="BE23"/>
  <c r="J23"/>
  <c r="G23"/>
  <c r="D23"/>
  <c r="G22"/>
  <c r="AB14"/>
  <c r="C14"/>
  <c r="AH10"/>
  <c r="AB10"/>
  <c r="B4"/>
  <c r="B2"/>
  <c r="B18" i="8"/>
  <c r="B9"/>
  <c r="BE23" i="2"/>
  <c r="K28" i="4"/>
  <c r="U14"/>
  <c r="AC14"/>
  <c r="AC11"/>
  <c r="G22" i="2"/>
  <c r="G34"/>
  <c r="G33"/>
  <c r="G32"/>
  <c r="G31"/>
  <c r="G30"/>
  <c r="G29"/>
  <c r="G28"/>
  <c r="G27"/>
  <c r="G26"/>
  <c r="G25"/>
  <c r="G24"/>
  <c r="G23"/>
  <c r="AC14" i="1"/>
  <c r="B2" i="2"/>
  <c r="D24"/>
  <c r="D25"/>
  <c r="D26"/>
  <c r="D27"/>
  <c r="D28"/>
  <c r="D29"/>
  <c r="D30"/>
  <c r="D31"/>
  <c r="D32"/>
  <c r="D33"/>
  <c r="D34"/>
  <c r="D23"/>
  <c r="AK37" i="1"/>
  <c r="AJ33" i="2" s="1"/>
  <c r="O37" i="1"/>
  <c r="N33" i="2" s="1"/>
  <c r="AK36" i="1"/>
  <c r="AJ32" i="2" s="1"/>
  <c r="O36" i="1"/>
  <c r="N32" i="2"/>
  <c r="AK33" i="1"/>
  <c r="AJ29" i="2" s="1"/>
  <c r="O33" i="1"/>
  <c r="N29" i="2" s="1"/>
  <c r="AK32" i="1"/>
  <c r="AJ28" i="2" s="1"/>
  <c r="O32" i="1"/>
  <c r="AK29"/>
  <c r="AJ25" i="2" s="1"/>
  <c r="O29" i="1"/>
  <c r="N25" i="2" s="1"/>
  <c r="AK28" i="1"/>
  <c r="AJ24" i="2" s="1"/>
  <c r="O28" i="1"/>
  <c r="O27"/>
  <c r="AK38"/>
  <c r="AJ34" i="2" s="1"/>
  <c r="AK35" i="1"/>
  <c r="AJ31" i="2" s="1"/>
  <c r="O38" i="1"/>
  <c r="N34" i="2" s="1"/>
  <c r="O35" i="1"/>
  <c r="N31" i="2"/>
  <c r="F17" i="3"/>
  <c r="F39" s="1"/>
  <c r="E45" s="1"/>
  <c r="F16"/>
  <c r="F38" s="1"/>
  <c r="F15"/>
  <c r="Q15" s="1"/>
  <c r="F14"/>
  <c r="E37" s="1"/>
  <c r="F8"/>
  <c r="F25" s="1"/>
  <c r="F7"/>
  <c r="F24" s="1"/>
  <c r="F6"/>
  <c r="E27" s="1"/>
  <c r="F33" s="1"/>
  <c r="F5"/>
  <c r="E25" s="1"/>
  <c r="O30" i="1"/>
  <c r="N26" i="2" s="1"/>
  <c r="O31" i="1"/>
  <c r="N27" i="2" s="1"/>
  <c r="O34" i="1"/>
  <c r="N30" i="2" s="1"/>
  <c r="AK27" i="1"/>
  <c r="AK30"/>
  <c r="AJ26" i="2"/>
  <c r="AK31" i="1"/>
  <c r="AJ27" i="2" s="1"/>
  <c r="AK34" i="1"/>
  <c r="AJ30" i="2" s="1"/>
  <c r="B18" i="3"/>
  <c r="B9"/>
  <c r="K27" i="1"/>
  <c r="K28" s="1"/>
  <c r="J24" i="2" s="1"/>
  <c r="AC11" i="1"/>
  <c r="AV10" i="2"/>
  <c r="AH10"/>
  <c r="W10"/>
  <c r="T10"/>
  <c r="AB10" s="1"/>
  <c r="G10"/>
  <c r="B3"/>
  <c r="B4"/>
  <c r="B6"/>
  <c r="B8"/>
  <c r="C14"/>
  <c r="AB14"/>
  <c r="C15"/>
  <c r="AB15"/>
  <c r="C16"/>
  <c r="AB16"/>
  <c r="C17"/>
  <c r="AB17"/>
  <c r="C18"/>
  <c r="AB18"/>
  <c r="BH23"/>
  <c r="BE24"/>
  <c r="BH24"/>
  <c r="BE25"/>
  <c r="BH25"/>
  <c r="BE26"/>
  <c r="BH26"/>
  <c r="BE27"/>
  <c r="BH27"/>
  <c r="BE28"/>
  <c r="BH28"/>
  <c r="BE29"/>
  <c r="BH29"/>
  <c r="BE30"/>
  <c r="BH30"/>
  <c r="BE31"/>
  <c r="BH31"/>
  <c r="BE32"/>
  <c r="BH32"/>
  <c r="BE33"/>
  <c r="BH33"/>
  <c r="BE34"/>
  <c r="BH34"/>
  <c r="B45"/>
  <c r="F45"/>
  <c r="B46"/>
  <c r="F46"/>
  <c r="B47"/>
  <c r="F47"/>
  <c r="B48"/>
  <c r="F48"/>
  <c r="B58"/>
  <c r="F58"/>
  <c r="B59"/>
  <c r="F59"/>
  <c r="B60"/>
  <c r="F60"/>
  <c r="B61"/>
  <c r="F61"/>
  <c r="AJ23"/>
  <c r="N28"/>
  <c r="F36" i="3"/>
  <c r="E42" s="1"/>
  <c r="D25" l="1"/>
  <c r="K32" i="4"/>
  <c r="K33" s="1"/>
  <c r="K34" s="1"/>
  <c r="K35" s="1"/>
  <c r="K36" s="1"/>
  <c r="K37" s="1"/>
  <c r="K38" s="1"/>
  <c r="J23" i="2"/>
  <c r="Q16" i="3"/>
  <c r="T13" s="1"/>
  <c r="E40"/>
  <c r="F46" s="1"/>
  <c r="G16"/>
  <c r="E36"/>
  <c r="D36" s="1"/>
  <c r="Q7"/>
  <c r="T4" s="1"/>
  <c r="N24" i="2"/>
  <c r="M7" i="3"/>
  <c r="L6"/>
  <c r="E23"/>
  <c r="F29" s="1"/>
  <c r="E35"/>
  <c r="F41" s="1"/>
  <c r="Q14"/>
  <c r="E28"/>
  <c r="H7"/>
  <c r="O16"/>
  <c r="M5"/>
  <c r="G6"/>
  <c r="L15"/>
  <c r="M16"/>
  <c r="I8"/>
  <c r="M15"/>
  <c r="G25"/>
  <c r="G17"/>
  <c r="G15"/>
  <c r="N5"/>
  <c r="I17"/>
  <c r="H16"/>
  <c r="J16" s="1"/>
  <c r="H5"/>
  <c r="N7"/>
  <c r="O7"/>
  <c r="F28"/>
  <c r="E34" s="1"/>
  <c r="I36"/>
  <c r="N17"/>
  <c r="L16"/>
  <c r="I16"/>
  <c r="N16"/>
  <c r="N23" i="2"/>
  <c r="G8" i="3"/>
  <c r="N14"/>
  <c r="E24"/>
  <c r="H24" s="1"/>
  <c r="H25"/>
  <c r="L17"/>
  <c r="L7"/>
  <c r="G7"/>
  <c r="O5"/>
  <c r="Q5"/>
  <c r="W5" s="1"/>
  <c r="X4" s="1"/>
  <c r="I7"/>
  <c r="E26"/>
  <c r="F26"/>
  <c r="E32" s="1"/>
  <c r="I15"/>
  <c r="F35"/>
  <c r="F31"/>
  <c r="L14"/>
  <c r="N6"/>
  <c r="M14"/>
  <c r="H6"/>
  <c r="G14"/>
  <c r="D28"/>
  <c r="H14"/>
  <c r="I14"/>
  <c r="M8"/>
  <c r="H17"/>
  <c r="L5"/>
  <c r="G5"/>
  <c r="I5"/>
  <c r="O14"/>
  <c r="O15"/>
  <c r="Q6"/>
  <c r="K29" i="1"/>
  <c r="L8" i="3"/>
  <c r="M17"/>
  <c r="F23"/>
  <c r="Q17"/>
  <c r="F42"/>
  <c r="D42" s="1"/>
  <c r="E30"/>
  <c r="W7"/>
  <c r="Z4" s="1"/>
  <c r="N15"/>
  <c r="H15"/>
  <c r="O8"/>
  <c r="O6"/>
  <c r="M6"/>
  <c r="O17"/>
  <c r="I6"/>
  <c r="E39"/>
  <c r="I39" s="1"/>
  <c r="E38"/>
  <c r="D38" s="1"/>
  <c r="F37"/>
  <c r="H37" s="1"/>
  <c r="F40"/>
  <c r="F45"/>
  <c r="S13"/>
  <c r="W15"/>
  <c r="Y13" s="1"/>
  <c r="R4"/>
  <c r="F43"/>
  <c r="E31"/>
  <c r="I25"/>
  <c r="E44"/>
  <c r="H8"/>
  <c r="N8"/>
  <c r="F27"/>
  <c r="Q8"/>
  <c r="K30" i="1" l="1"/>
  <c r="J25" i="2"/>
  <c r="W16" i="3"/>
  <c r="Z13" s="1"/>
  <c r="H36"/>
  <c r="D37"/>
  <c r="J15"/>
  <c r="AC15" s="1"/>
  <c r="G36"/>
  <c r="H28"/>
  <c r="G26"/>
  <c r="J7"/>
  <c r="F32"/>
  <c r="H32" s="1"/>
  <c r="I28"/>
  <c r="J5"/>
  <c r="AC5" s="1"/>
  <c r="J6"/>
  <c r="G28"/>
  <c r="F34"/>
  <c r="I34" s="1"/>
  <c r="I23"/>
  <c r="L18"/>
  <c r="K62" i="1" s="1"/>
  <c r="J58" i="2" s="1"/>
  <c r="AC16" i="3"/>
  <c r="W14"/>
  <c r="X13" s="1"/>
  <c r="R13"/>
  <c r="J8"/>
  <c r="AC8" s="1"/>
  <c r="H35"/>
  <c r="AC7"/>
  <c r="D39"/>
  <c r="D35"/>
  <c r="J17"/>
  <c r="AC17" s="1"/>
  <c r="K61" i="1"/>
  <c r="J57" i="2" s="1"/>
  <c r="H26" i="3"/>
  <c r="D24"/>
  <c r="BH62" i="1"/>
  <c r="BG58" i="2" s="1"/>
  <c r="J14" i="3"/>
  <c r="AC14" s="1"/>
  <c r="F30"/>
  <c r="G30" s="1"/>
  <c r="I24"/>
  <c r="I26"/>
  <c r="G24"/>
  <c r="D26"/>
  <c r="E41"/>
  <c r="G35"/>
  <c r="I35"/>
  <c r="D23"/>
  <c r="I38"/>
  <c r="AC6"/>
  <c r="L9"/>
  <c r="BH52" i="1" s="1"/>
  <c r="BG48" i="2" s="1"/>
  <c r="J28" i="5"/>
  <c r="S4" i="3"/>
  <c r="W6"/>
  <c r="Y4" s="1"/>
  <c r="E46"/>
  <c r="H40"/>
  <c r="I40"/>
  <c r="D40"/>
  <c r="G40"/>
  <c r="H38"/>
  <c r="G38"/>
  <c r="F44"/>
  <c r="I44" s="1"/>
  <c r="W17"/>
  <c r="AA13" s="1"/>
  <c r="U13"/>
  <c r="BH64" i="1"/>
  <c r="BG60" i="2" s="1"/>
  <c r="I37" i="3"/>
  <c r="G37"/>
  <c r="E43"/>
  <c r="G43" s="1"/>
  <c r="I42"/>
  <c r="G42"/>
  <c r="H42"/>
  <c r="I30"/>
  <c r="BH65" i="1"/>
  <c r="BG61" i="2" s="1"/>
  <c r="BH63" i="1"/>
  <c r="BG59" i="2" s="1"/>
  <c r="G39" i="3"/>
  <c r="H39"/>
  <c r="E29"/>
  <c r="G23"/>
  <c r="H23"/>
  <c r="G32"/>
  <c r="G31"/>
  <c r="I31"/>
  <c r="H31"/>
  <c r="D31"/>
  <c r="I27"/>
  <c r="E33"/>
  <c r="H27"/>
  <c r="W8"/>
  <c r="AA4" s="1"/>
  <c r="U4"/>
  <c r="D44"/>
  <c r="H45"/>
  <c r="I45"/>
  <c r="G45"/>
  <c r="D45"/>
  <c r="G27"/>
  <c r="D27"/>
  <c r="K31" i="1" l="1"/>
  <c r="J26" i="2"/>
  <c r="G44" i="3"/>
  <c r="H44"/>
  <c r="G34"/>
  <c r="H34"/>
  <c r="D34"/>
  <c r="D32"/>
  <c r="H30"/>
  <c r="I32"/>
  <c r="D30"/>
  <c r="AD14"/>
  <c r="AE14" s="1"/>
  <c r="AG14" s="1"/>
  <c r="AD16"/>
  <c r="AE16" s="1"/>
  <c r="AG16" s="1"/>
  <c r="T6"/>
  <c r="S5"/>
  <c r="AD7"/>
  <c r="AE7" s="1"/>
  <c r="AG7" s="1"/>
  <c r="AD15"/>
  <c r="AE15" s="1"/>
  <c r="AG15" s="1"/>
  <c r="AD17"/>
  <c r="AE17" s="1"/>
  <c r="AG17" s="1"/>
  <c r="T5"/>
  <c r="BH51" i="1"/>
  <c r="BG47" i="2" s="1"/>
  <c r="BH50" i="1"/>
  <c r="BG46" i="2" s="1"/>
  <c r="K48" i="1"/>
  <c r="J44" i="2" s="1"/>
  <c r="AD5" i="3"/>
  <c r="BH49" i="1"/>
  <c r="BG45" i="2" s="1"/>
  <c r="AD8" i="3"/>
  <c r="AE8" s="1"/>
  <c r="AG8" s="1"/>
  <c r="I41"/>
  <c r="H41"/>
  <c r="D41"/>
  <c r="G41"/>
  <c r="J29" i="5"/>
  <c r="AD6" i="3"/>
  <c r="AE6" s="1"/>
  <c r="AG6" s="1"/>
  <c r="K49" i="1"/>
  <c r="J45" i="2" s="1"/>
  <c r="D46" i="3"/>
  <c r="I46"/>
  <c r="G46"/>
  <c r="H46"/>
  <c r="H29"/>
  <c r="I29"/>
  <c r="D29"/>
  <c r="G29"/>
  <c r="I43"/>
  <c r="H43"/>
  <c r="D43"/>
  <c r="H33"/>
  <c r="D33"/>
  <c r="G33"/>
  <c r="I33"/>
  <c r="U7"/>
  <c r="U6"/>
  <c r="U5"/>
  <c r="K32" i="1" l="1"/>
  <c r="J27" i="2"/>
  <c r="R8" i="3"/>
  <c r="AA5" s="1"/>
  <c r="AK4"/>
  <c r="AQ4" s="1"/>
  <c r="AE5"/>
  <c r="AG5" s="1"/>
  <c r="U14"/>
  <c r="U16"/>
  <c r="AD18"/>
  <c r="AO16" s="1"/>
  <c r="AK13"/>
  <c r="AQ13" s="1"/>
  <c r="AD9"/>
  <c r="AO6" s="1"/>
  <c r="J30" i="5"/>
  <c r="S7" i="3"/>
  <c r="Y7" s="1"/>
  <c r="S17"/>
  <c r="R17"/>
  <c r="S14"/>
  <c r="T17"/>
  <c r="T15"/>
  <c r="R6"/>
  <c r="R7"/>
  <c r="Z5" s="1"/>
  <c r="T8"/>
  <c r="Z8" s="1"/>
  <c r="U15"/>
  <c r="R15"/>
  <c r="S16"/>
  <c r="S8"/>
  <c r="Y8" s="1"/>
  <c r="R16"/>
  <c r="T14"/>
  <c r="K33" i="1" l="1"/>
  <c r="J28" i="2"/>
  <c r="X8" i="3"/>
  <c r="AH8" s="1"/>
  <c r="AI14"/>
  <c r="AO15"/>
  <c r="Z17"/>
  <c r="AI16"/>
  <c r="K16" s="1"/>
  <c r="AI15"/>
  <c r="AO17"/>
  <c r="AO14"/>
  <c r="AI17"/>
  <c r="X17"/>
  <c r="AH17" s="1"/>
  <c r="AI8"/>
  <c r="AI6"/>
  <c r="K6" s="1"/>
  <c r="Z6"/>
  <c r="AH6" s="1"/>
  <c r="AI7"/>
  <c r="AO7"/>
  <c r="AO5"/>
  <c r="AI5"/>
  <c r="AA15"/>
  <c r="AO8"/>
  <c r="K8" s="1"/>
  <c r="AA7"/>
  <c r="AH7" s="1"/>
  <c r="Y14"/>
  <c r="Y17"/>
  <c r="AA14"/>
  <c r="J31" i="5"/>
  <c r="X16" i="3"/>
  <c r="X7"/>
  <c r="X6"/>
  <c r="Y5"/>
  <c r="AA16"/>
  <c r="AH16" s="1"/>
  <c r="X15"/>
  <c r="Y16"/>
  <c r="AR16" s="1"/>
  <c r="Z14"/>
  <c r="AA6"/>
  <c r="Z15"/>
  <c r="AH15" s="1"/>
  <c r="AR7"/>
  <c r="AT6"/>
  <c r="AR8"/>
  <c r="AS8"/>
  <c r="AT7"/>
  <c r="AS5"/>
  <c r="AV4"/>
  <c r="AT5"/>
  <c r="AS7"/>
  <c r="AT8"/>
  <c r="AR6"/>
  <c r="AS6"/>
  <c r="AV13"/>
  <c r="AS14"/>
  <c r="AS15"/>
  <c r="AT15"/>
  <c r="AT14"/>
  <c r="AT16"/>
  <c r="AR15"/>
  <c r="AT17"/>
  <c r="AS16"/>
  <c r="AR17"/>
  <c r="AS17"/>
  <c r="K34" i="1" l="1"/>
  <c r="J29" i="2"/>
  <c r="K17" i="3"/>
  <c r="K15"/>
  <c r="K14"/>
  <c r="AR5"/>
  <c r="AH5"/>
  <c r="AR14"/>
  <c r="AH14"/>
  <c r="K5"/>
  <c r="K7"/>
  <c r="J32" i="5"/>
  <c r="AY15" i="3"/>
  <c r="AN15" s="1"/>
  <c r="AX15"/>
  <c r="AM15" s="1"/>
  <c r="AY16"/>
  <c r="AN16" s="1"/>
  <c r="AY14"/>
  <c r="AN14" s="1"/>
  <c r="AX16"/>
  <c r="AM16" s="1"/>
  <c r="AW16"/>
  <c r="AL16" s="1"/>
  <c r="AY17"/>
  <c r="AN17" s="1"/>
  <c r="AX14"/>
  <c r="AM14" s="1"/>
  <c r="AW14"/>
  <c r="AW15"/>
  <c r="AL15" s="1"/>
  <c r="AW17"/>
  <c r="AL17" s="1"/>
  <c r="AX17"/>
  <c r="AM17" s="1"/>
  <c r="AY8"/>
  <c r="AN8" s="1"/>
  <c r="AW5"/>
  <c r="AW6"/>
  <c r="AL6" s="1"/>
  <c r="AY6"/>
  <c r="AN6" s="1"/>
  <c r="AY5"/>
  <c r="AN5" s="1"/>
  <c r="AX8"/>
  <c r="AM8" s="1"/>
  <c r="AW7"/>
  <c r="AL7" s="1"/>
  <c r="AX5"/>
  <c r="AM5" s="1"/>
  <c r="AY7"/>
  <c r="AN7" s="1"/>
  <c r="AW8"/>
  <c r="AL8" s="1"/>
  <c r="AX7"/>
  <c r="AM7" s="1"/>
  <c r="AX6"/>
  <c r="AM6" s="1"/>
  <c r="K35" i="1" l="1"/>
  <c r="J30" i="2"/>
  <c r="E15" i="3"/>
  <c r="D15" s="1"/>
  <c r="AL14"/>
  <c r="E16"/>
  <c r="D16" s="1"/>
  <c r="E14"/>
  <c r="D14" s="1"/>
  <c r="E17"/>
  <c r="D17" s="1"/>
  <c r="AL5"/>
  <c r="E8"/>
  <c r="D8" s="1"/>
  <c r="E6"/>
  <c r="D6" s="1"/>
  <c r="E5"/>
  <c r="E7"/>
  <c r="D7" s="1"/>
  <c r="J33" i="5"/>
  <c r="J34"/>
  <c r="K36" i="1" l="1"/>
  <c r="J31" i="2"/>
  <c r="E18" i="3"/>
  <c r="C17"/>
  <c r="C16"/>
  <c r="C14"/>
  <c r="C15"/>
  <c r="E19"/>
  <c r="E21"/>
  <c r="E20"/>
  <c r="E11"/>
  <c r="E12"/>
  <c r="E9"/>
  <c r="D5"/>
  <c r="C7" s="1"/>
  <c r="E10"/>
  <c r="AT62" i="1"/>
  <c r="AS58" i="2" s="1"/>
  <c r="AT65" i="1"/>
  <c r="AS61" i="2" s="1"/>
  <c r="BC62" i="1"/>
  <c r="BB58" i="2" s="1"/>
  <c r="AZ62" i="1"/>
  <c r="AY58" i="2" s="1"/>
  <c r="BC65" i="1"/>
  <c r="BB61" i="2" s="1"/>
  <c r="BF62" i="1"/>
  <c r="AW64"/>
  <c r="AV60" i="2" s="1"/>
  <c r="BC63" i="1"/>
  <c r="BB59" i="2" s="1"/>
  <c r="M64" i="1"/>
  <c r="BF63"/>
  <c r="BI62"/>
  <c r="BH58" i="2" s="1"/>
  <c r="BN62" i="1"/>
  <c r="BM58" i="2" s="1"/>
  <c r="BN65" i="1"/>
  <c r="BM61" i="2" s="1"/>
  <c r="M62" i="1"/>
  <c r="BI63"/>
  <c r="BH59" i="2" s="1"/>
  <c r="AT63" i="1"/>
  <c r="AS59" i="2" s="1"/>
  <c r="AZ64" i="1"/>
  <c r="AY60" i="2" s="1"/>
  <c r="BI65" i="1"/>
  <c r="BH61" i="2" s="1"/>
  <c r="M65" i="1"/>
  <c r="AT64"/>
  <c r="AS60" i="2" s="1"/>
  <c r="BN64" i="1"/>
  <c r="BM60" i="2" s="1"/>
  <c r="M63" i="1"/>
  <c r="BN63"/>
  <c r="BM59" i="2" s="1"/>
  <c r="BF65" i="1"/>
  <c r="AZ63"/>
  <c r="AY59" i="2" s="1"/>
  <c r="BI64" i="1"/>
  <c r="BH60" i="2" s="1"/>
  <c r="AW65" i="1"/>
  <c r="AV61" i="2" s="1"/>
  <c r="AW62" i="1"/>
  <c r="AV58" i="2" s="1"/>
  <c r="AZ65" i="1"/>
  <c r="AY61" i="2" s="1"/>
  <c r="AW63" i="1"/>
  <c r="AV59" i="2" s="1"/>
  <c r="BF64" i="1"/>
  <c r="K63"/>
  <c r="J59" i="2" s="1"/>
  <c r="BC64" i="1"/>
  <c r="BB60" i="2" s="1"/>
  <c r="C5" i="3"/>
  <c r="K37" i="1" l="1"/>
  <c r="J32" i="2"/>
  <c r="C8" i="3"/>
  <c r="C6"/>
  <c r="BE58" i="2"/>
  <c r="BK62" i="1"/>
  <c r="BJ58" i="2" s="1"/>
  <c r="K64" i="1"/>
  <c r="L60" i="2"/>
  <c r="AM50" s="1"/>
  <c r="AN54" i="1"/>
  <c r="AN65" s="1"/>
  <c r="AM61" i="2" s="1"/>
  <c r="D22" i="4"/>
  <c r="L59" i="2"/>
  <c r="AJ50" s="1"/>
  <c r="AK54" i="1"/>
  <c r="AK64" s="1"/>
  <c r="AJ60" i="2" s="1"/>
  <c r="AC21" i="4"/>
  <c r="AH54" i="1"/>
  <c r="AH65" s="1"/>
  <c r="AG61" i="2" s="1"/>
  <c r="AC22" i="4"/>
  <c r="L58" i="2"/>
  <c r="AG50" s="1"/>
  <c r="BE59"/>
  <c r="BK63" i="1"/>
  <c r="BJ59" i="2" s="1"/>
  <c r="BE60"/>
  <c r="BK64" i="1"/>
  <c r="BJ60" i="2" s="1"/>
  <c r="BE61"/>
  <c r="BK65" i="1"/>
  <c r="BJ61" i="2" s="1"/>
  <c r="AW52" i="1"/>
  <c r="AV48" i="2" s="1"/>
  <c r="BN49" i="1"/>
  <c r="BM45" i="2" s="1"/>
  <c r="BN52" i="1"/>
  <c r="BM48" i="2" s="1"/>
  <c r="BN50" i="1"/>
  <c r="BM46" i="2" s="1"/>
  <c r="BI49" i="1"/>
  <c r="BH45" i="2" s="1"/>
  <c r="AZ52" i="1"/>
  <c r="AY48" i="2" s="1"/>
  <c r="BC49" i="1"/>
  <c r="BB45" i="2" s="1"/>
  <c r="BN51" i="1"/>
  <c r="BM47" i="2" s="1"/>
  <c r="K50" i="1"/>
  <c r="J46" i="2" s="1"/>
  <c r="BF49" i="1"/>
  <c r="BC50"/>
  <c r="BB46" i="2" s="1"/>
  <c r="BF50" i="1"/>
  <c r="AZ49"/>
  <c r="AY45" i="2" s="1"/>
  <c r="AT49" i="1"/>
  <c r="AS45" i="2" s="1"/>
  <c r="AZ50" i="1"/>
  <c r="AY46" i="2" s="1"/>
  <c r="BF51" i="1"/>
  <c r="M52"/>
  <c r="AW49"/>
  <c r="AV45" i="2" s="1"/>
  <c r="AT50" i="1"/>
  <c r="AS46" i="2" s="1"/>
  <c r="AW50" i="1"/>
  <c r="AV46" i="2" s="1"/>
  <c r="BF52" i="1"/>
  <c r="BC51"/>
  <c r="BB47" i="2" s="1"/>
  <c r="BI51" i="1"/>
  <c r="BH47" i="2" s="1"/>
  <c r="BI50" i="1"/>
  <c r="BH46" i="2" s="1"/>
  <c r="AW51" i="1"/>
  <c r="AV47" i="2" s="1"/>
  <c r="AZ51" i="1"/>
  <c r="AY47" i="2" s="1"/>
  <c r="M50" i="1"/>
  <c r="M49"/>
  <c r="AT52"/>
  <c r="AS48" i="2" s="1"/>
  <c r="BC52" i="1"/>
  <c r="BB48" i="2" s="1"/>
  <c r="AT51" i="1"/>
  <c r="AS47" i="2" s="1"/>
  <c r="M51" i="1"/>
  <c r="K51"/>
  <c r="J47" i="2" s="1"/>
  <c r="BI52" i="1"/>
  <c r="BH48" i="2" s="1"/>
  <c r="AQ54" i="1"/>
  <c r="AQ63" s="1"/>
  <c r="AP59" i="2" s="1"/>
  <c r="D21" i="4"/>
  <c r="L61" i="2"/>
  <c r="AP50" s="1"/>
  <c r="O29" i="4" l="1"/>
  <c r="AK37"/>
  <c r="AK33"/>
  <c r="AK32"/>
  <c r="AK30"/>
  <c r="AK36"/>
  <c r="AK31"/>
  <c r="AK35"/>
  <c r="AK29"/>
  <c r="AK34"/>
  <c r="AK38"/>
  <c r="O30"/>
  <c r="K38" i="1"/>
  <c r="J34" i="2" s="1"/>
  <c r="J33"/>
  <c r="AQ62" i="1"/>
  <c r="AP58" i="2" s="1"/>
  <c r="AH64" i="1"/>
  <c r="AG60" i="2" s="1"/>
  <c r="AK65" i="1"/>
  <c r="AJ61" i="2" s="1"/>
  <c r="AN62" i="1"/>
  <c r="AM58" i="2" s="1"/>
  <c r="AN63" i="1"/>
  <c r="AM59" i="2" s="1"/>
  <c r="AK62" i="1"/>
  <c r="AJ58" i="2" s="1"/>
  <c r="AH63" i="1"/>
  <c r="AG59" i="2" s="1"/>
  <c r="F17" i="8"/>
  <c r="AJ26" i="5"/>
  <c r="AJ30"/>
  <c r="AB18"/>
  <c r="AC20" i="4"/>
  <c r="AK41" i="1"/>
  <c r="AK51" s="1"/>
  <c r="AJ47" i="2" s="1"/>
  <c r="L46"/>
  <c r="AJ37" s="1"/>
  <c r="AB17" i="5"/>
  <c r="AJ29"/>
  <c r="F16" i="8"/>
  <c r="N26" i="5"/>
  <c r="AQ64" i="1"/>
  <c r="AP60" i="2" s="1"/>
  <c r="BE47"/>
  <c r="BK51" i="1"/>
  <c r="BJ47" i="2" s="1"/>
  <c r="BE46"/>
  <c r="BK50" i="1"/>
  <c r="BJ46" i="2" s="1"/>
  <c r="J60"/>
  <c r="K65" i="1"/>
  <c r="J61" i="2" s="1"/>
  <c r="K52" i="1"/>
  <c r="J48" i="2" s="1"/>
  <c r="BK49" i="1"/>
  <c r="BJ45" i="2" s="1"/>
  <c r="BE45"/>
  <c r="F7" i="8"/>
  <c r="AJ27" i="5"/>
  <c r="C17"/>
  <c r="L47" i="2"/>
  <c r="AM37" s="1"/>
  <c r="D19" i="4"/>
  <c r="O37" s="1"/>
  <c r="N33" i="5" s="1"/>
  <c r="AN41" i="1"/>
  <c r="AN49" s="1"/>
  <c r="AM45" i="2" s="1"/>
  <c r="L45"/>
  <c r="AG37" s="1"/>
  <c r="AH41" i="1"/>
  <c r="AH50" s="1"/>
  <c r="AG46" i="2" s="1"/>
  <c r="BE48"/>
  <c r="BK52" i="1"/>
  <c r="BJ48" i="2" s="1"/>
  <c r="AQ41" i="1"/>
  <c r="AQ50" s="1"/>
  <c r="AP46" i="2" s="1"/>
  <c r="L48"/>
  <c r="AP37" s="1"/>
  <c r="D20" i="4"/>
  <c r="F8" i="8"/>
  <c r="C18" i="5"/>
  <c r="AJ28"/>
  <c r="O35" i="4" l="1"/>
  <c r="N31" i="5" s="1"/>
  <c r="O33" i="4"/>
  <c r="O32"/>
  <c r="O38"/>
  <c r="N34" i="5" s="1"/>
  <c r="O28" i="4"/>
  <c r="N24" i="5" s="1"/>
  <c r="O36" i="4"/>
  <c r="N32" i="5" s="1"/>
  <c r="O34" i="4"/>
  <c r="AK28"/>
  <c r="AJ24" i="5" s="1"/>
  <c r="AH52" i="1"/>
  <c r="AG48" i="2" s="1"/>
  <c r="AK49" i="1"/>
  <c r="AJ45" i="2" s="1"/>
  <c r="AK52" i="1"/>
  <c r="AJ48" i="2" s="1"/>
  <c r="AH51" i="1"/>
  <c r="AG47" i="2" s="1"/>
  <c r="AN52" i="1"/>
  <c r="AM48" i="2" s="1"/>
  <c r="F15" i="8"/>
  <c r="AJ34" i="5"/>
  <c r="AB16"/>
  <c r="N30"/>
  <c r="AJ25"/>
  <c r="AN50" i="1"/>
  <c r="AM46" i="2" s="1"/>
  <c r="AB15" i="5"/>
  <c r="N29"/>
  <c r="F14" i="8"/>
  <c r="N25" i="5"/>
  <c r="AJ33"/>
  <c r="F26" i="8"/>
  <c r="E32" s="1"/>
  <c r="E28"/>
  <c r="F24"/>
  <c r="E30" s="1"/>
  <c r="Q7"/>
  <c r="E40"/>
  <c r="F38"/>
  <c r="E44" s="1"/>
  <c r="F36"/>
  <c r="E42" s="1"/>
  <c r="Q16"/>
  <c r="AQ51" i="1"/>
  <c r="AP47" i="2" s="1"/>
  <c r="Q17" i="8"/>
  <c r="F37"/>
  <c r="E43" s="1"/>
  <c r="F40"/>
  <c r="E46" s="1"/>
  <c r="F39"/>
  <c r="E45" s="1"/>
  <c r="F6"/>
  <c r="N28" i="5"/>
  <c r="C16"/>
  <c r="AK27" i="4"/>
  <c r="AJ32" i="5"/>
  <c r="F25" i="8"/>
  <c r="E31" s="1"/>
  <c r="F27"/>
  <c r="E33" s="1"/>
  <c r="Q8"/>
  <c r="F28"/>
  <c r="E34" s="1"/>
  <c r="C15" i="5"/>
  <c r="F5" i="8"/>
  <c r="AJ31" i="5"/>
  <c r="O31" i="4"/>
  <c r="N27" i="5" s="1"/>
  <c r="O27" i="4"/>
  <c r="AQ49" i="1"/>
  <c r="AP45" i="2" s="1"/>
  <c r="N17" i="8" l="1"/>
  <c r="W16"/>
  <c r="Z13" s="1"/>
  <c r="T13"/>
  <c r="E37"/>
  <c r="G37" s="1"/>
  <c r="G14"/>
  <c r="M14"/>
  <c r="E36"/>
  <c r="H36" s="1"/>
  <c r="I14"/>
  <c r="N14"/>
  <c r="Q14"/>
  <c r="L14"/>
  <c r="E35"/>
  <c r="H14"/>
  <c r="O14"/>
  <c r="E39"/>
  <c r="G39" s="1"/>
  <c r="O15"/>
  <c r="L15"/>
  <c r="F35"/>
  <c r="E41" s="1"/>
  <c r="N15"/>
  <c r="E38"/>
  <c r="H38" s="1"/>
  <c r="M15"/>
  <c r="G15"/>
  <c r="Q15"/>
  <c r="I15"/>
  <c r="H15"/>
  <c r="I28"/>
  <c r="I39"/>
  <c r="G28"/>
  <c r="N23" i="5"/>
  <c r="G40" i="8"/>
  <c r="I40"/>
  <c r="U4"/>
  <c r="W8"/>
  <c r="AA4" s="1"/>
  <c r="F23"/>
  <c r="E29" s="1"/>
  <c r="H6"/>
  <c r="N6"/>
  <c r="E26"/>
  <c r="H26" s="1"/>
  <c r="I6"/>
  <c r="Q6"/>
  <c r="L6"/>
  <c r="G6"/>
  <c r="E27"/>
  <c r="H27" s="1"/>
  <c r="O6"/>
  <c r="M6"/>
  <c r="F34"/>
  <c r="G34" s="1"/>
  <c r="D28"/>
  <c r="G8"/>
  <c r="N8"/>
  <c r="I17"/>
  <c r="O17"/>
  <c r="I16"/>
  <c r="L7"/>
  <c r="M8"/>
  <c r="L17"/>
  <c r="G16"/>
  <c r="L16"/>
  <c r="I7"/>
  <c r="G7"/>
  <c r="I37"/>
  <c r="H40"/>
  <c r="H28"/>
  <c r="H37"/>
  <c r="AJ23" i="5"/>
  <c r="Q5" i="8"/>
  <c r="O5"/>
  <c r="M5"/>
  <c r="E24"/>
  <c r="G24" s="1"/>
  <c r="L5"/>
  <c r="N5"/>
  <c r="E23"/>
  <c r="I5"/>
  <c r="H5"/>
  <c r="E25"/>
  <c r="I25" s="1"/>
  <c r="G5"/>
  <c r="W17"/>
  <c r="AA13" s="1"/>
  <c r="U13"/>
  <c r="D40"/>
  <c r="F46"/>
  <c r="I46" s="1"/>
  <c r="W7"/>
  <c r="Z4" s="1"/>
  <c r="T4"/>
  <c r="G17"/>
  <c r="O8"/>
  <c r="N7"/>
  <c r="L8"/>
  <c r="H8"/>
  <c r="H16"/>
  <c r="M7"/>
  <c r="I8"/>
  <c r="M17"/>
  <c r="H17"/>
  <c r="M16"/>
  <c r="O16"/>
  <c r="N16"/>
  <c r="H7"/>
  <c r="O7"/>
  <c r="D34" l="1"/>
  <c r="H34"/>
  <c r="I38"/>
  <c r="G38"/>
  <c r="H39"/>
  <c r="G35"/>
  <c r="D46"/>
  <c r="H35"/>
  <c r="I35"/>
  <c r="J5"/>
  <c r="AC5" s="1"/>
  <c r="F29"/>
  <c r="D23"/>
  <c r="J6"/>
  <c r="F32"/>
  <c r="D26"/>
  <c r="S13"/>
  <c r="W15"/>
  <c r="Y13" s="1"/>
  <c r="F45"/>
  <c r="D39"/>
  <c r="F42"/>
  <c r="D36"/>
  <c r="J17"/>
  <c r="D24"/>
  <c r="F30"/>
  <c r="J16"/>
  <c r="AC16" s="1"/>
  <c r="AC17"/>
  <c r="F33"/>
  <c r="D27"/>
  <c r="AC6"/>
  <c r="D38"/>
  <c r="F44"/>
  <c r="D35"/>
  <c r="F41"/>
  <c r="D41" s="1"/>
  <c r="F43"/>
  <c r="D37"/>
  <c r="H23"/>
  <c r="J7"/>
  <c r="AC7" s="1"/>
  <c r="L18"/>
  <c r="I34"/>
  <c r="H24"/>
  <c r="H46"/>
  <c r="I27"/>
  <c r="G27"/>
  <c r="R4"/>
  <c r="W5"/>
  <c r="X4" s="1"/>
  <c r="W6"/>
  <c r="Y4" s="1"/>
  <c r="S4"/>
  <c r="L9"/>
  <c r="J8"/>
  <c r="AC8" s="1"/>
  <c r="I36"/>
  <c r="G46"/>
  <c r="G23"/>
  <c r="G36"/>
  <c r="J14"/>
  <c r="AC14" s="1"/>
  <c r="F31"/>
  <c r="D25"/>
  <c r="R13"/>
  <c r="W14"/>
  <c r="X13" s="1"/>
  <c r="H25"/>
  <c r="I23"/>
  <c r="G26"/>
  <c r="I26"/>
  <c r="I24"/>
  <c r="G25"/>
  <c r="J15"/>
  <c r="AC15" s="1"/>
  <c r="T5" l="1"/>
  <c r="U5"/>
  <c r="S5"/>
  <c r="AD15"/>
  <c r="AE15" s="1"/>
  <c r="AG15" s="1"/>
  <c r="AD14"/>
  <c r="BH51" i="4"/>
  <c r="BG47" i="5" s="1"/>
  <c r="K49" i="4"/>
  <c r="J45" i="5" s="1"/>
  <c r="BH49" i="4"/>
  <c r="BG45" i="5" s="1"/>
  <c r="BH52" i="4"/>
  <c r="BG48" i="5" s="1"/>
  <c r="K48" i="4"/>
  <c r="J44" i="5" s="1"/>
  <c r="BH50" i="4"/>
  <c r="BG46" i="5" s="1"/>
  <c r="AD8" i="8"/>
  <c r="AE8" s="1"/>
  <c r="AG8" s="1"/>
  <c r="BH65" i="4"/>
  <c r="BG61" i="5" s="1"/>
  <c r="BH64" i="4"/>
  <c r="BG60" i="5" s="1"/>
  <c r="BH62" i="4"/>
  <c r="BG58" i="5" s="1"/>
  <c r="K62" i="4"/>
  <c r="J58" i="5" s="1"/>
  <c r="K61" i="4"/>
  <c r="J57" i="5" s="1"/>
  <c r="BH63" i="4"/>
  <c r="BG59" i="5" s="1"/>
  <c r="G41" i="8"/>
  <c r="H41"/>
  <c r="I41"/>
  <c r="H32"/>
  <c r="I32"/>
  <c r="D32"/>
  <c r="G32"/>
  <c r="G29"/>
  <c r="H29"/>
  <c r="I29"/>
  <c r="AD5"/>
  <c r="AD6"/>
  <c r="AE6" s="1"/>
  <c r="AG6" s="1"/>
  <c r="AD17"/>
  <c r="AE17" s="1"/>
  <c r="AG17" s="1"/>
  <c r="D42"/>
  <c r="G42"/>
  <c r="I42"/>
  <c r="H42"/>
  <c r="U7"/>
  <c r="U6"/>
  <c r="T6"/>
  <c r="D29"/>
  <c r="G44"/>
  <c r="I44"/>
  <c r="H44"/>
  <c r="D44"/>
  <c r="I30"/>
  <c r="D30"/>
  <c r="G30"/>
  <c r="H30"/>
  <c r="AD7"/>
  <c r="AE7" s="1"/>
  <c r="AG7" s="1"/>
  <c r="H31"/>
  <c r="G31"/>
  <c r="I31"/>
  <c r="D31"/>
  <c r="AD16"/>
  <c r="AE16" s="1"/>
  <c r="AG16" s="1"/>
  <c r="G43"/>
  <c r="I43"/>
  <c r="D43"/>
  <c r="H43"/>
  <c r="D33"/>
  <c r="I33"/>
  <c r="H33"/>
  <c r="G33"/>
  <c r="I45"/>
  <c r="G45"/>
  <c r="H45"/>
  <c r="D45"/>
  <c r="S7" l="1"/>
  <c r="Y7" s="1"/>
  <c r="U15"/>
  <c r="S8"/>
  <c r="Y8" s="1"/>
  <c r="R6"/>
  <c r="X6" s="1"/>
  <c r="T15"/>
  <c r="R17"/>
  <c r="S17"/>
  <c r="T8"/>
  <c r="Z8" s="1"/>
  <c r="T17"/>
  <c r="R16"/>
  <c r="S16"/>
  <c r="U16"/>
  <c r="U14"/>
  <c r="AE14"/>
  <c r="AG14" s="1"/>
  <c r="AD18"/>
  <c r="AK13"/>
  <c r="T14"/>
  <c r="R7"/>
  <c r="S14"/>
  <c r="R15"/>
  <c r="AK4"/>
  <c r="AE5"/>
  <c r="AG5" s="1"/>
  <c r="AD9"/>
  <c r="R8"/>
  <c r="Z6"/>
  <c r="AH6" s="1"/>
  <c r="Y5" l="1"/>
  <c r="AH5" s="1"/>
  <c r="AA15"/>
  <c r="Y14"/>
  <c r="AH14" s="1"/>
  <c r="Y17"/>
  <c r="AA6"/>
  <c r="Z14"/>
  <c r="AA14"/>
  <c r="Z15"/>
  <c r="AH15" s="1"/>
  <c r="Z17"/>
  <c r="AA7"/>
  <c r="AH7" s="1"/>
  <c r="Y16"/>
  <c r="X15"/>
  <c r="X16"/>
  <c r="X17"/>
  <c r="AH17" s="1"/>
  <c r="AI8"/>
  <c r="AO6"/>
  <c r="AI6"/>
  <c r="AO7"/>
  <c r="AO8"/>
  <c r="AO5"/>
  <c r="AI5"/>
  <c r="AI7"/>
  <c r="AQ13"/>
  <c r="X8"/>
  <c r="AH8" s="1"/>
  <c r="AA5"/>
  <c r="AQ4"/>
  <c r="X7"/>
  <c r="Z5"/>
  <c r="AI14"/>
  <c r="AO17"/>
  <c r="AO15"/>
  <c r="AO16"/>
  <c r="AI15"/>
  <c r="AO14"/>
  <c r="AI16"/>
  <c r="AI17"/>
  <c r="AA16"/>
  <c r="AH16" s="1"/>
  <c r="K7" l="1"/>
  <c r="K17"/>
  <c r="AS5"/>
  <c r="AR8"/>
  <c r="AS6"/>
  <c r="AR7"/>
  <c r="AT6"/>
  <c r="AS7"/>
  <c r="AR6"/>
  <c r="AS8"/>
  <c r="AT7"/>
  <c r="AV4"/>
  <c r="AR5"/>
  <c r="AT5"/>
  <c r="AT8"/>
  <c r="K15"/>
  <c r="K14"/>
  <c r="K5"/>
  <c r="K6"/>
  <c r="AS17"/>
  <c r="AT15"/>
  <c r="AR17"/>
  <c r="AR14"/>
  <c r="AR15"/>
  <c r="AS15"/>
  <c r="AS16"/>
  <c r="AT16"/>
  <c r="AV13"/>
  <c r="AR16"/>
  <c r="AT17"/>
  <c r="AT14"/>
  <c r="AS14"/>
  <c r="K16"/>
  <c r="K8"/>
  <c r="E17" l="1"/>
  <c r="D17" s="1"/>
  <c r="E8"/>
  <c r="D8" s="1"/>
  <c r="E15"/>
  <c r="D15" s="1"/>
  <c r="AW7"/>
  <c r="AL7" s="1"/>
  <c r="AX7"/>
  <c r="AM7" s="1"/>
  <c r="AY8"/>
  <c r="AN8" s="1"/>
  <c r="AY5"/>
  <c r="AN5" s="1"/>
  <c r="AY7"/>
  <c r="AN7" s="1"/>
  <c r="AY6"/>
  <c r="AN6" s="1"/>
  <c r="AW6"/>
  <c r="AL6" s="1"/>
  <c r="AX8"/>
  <c r="AM8" s="1"/>
  <c r="AX6"/>
  <c r="AM6" s="1"/>
  <c r="AW5"/>
  <c r="AL5" s="1"/>
  <c r="AW8"/>
  <c r="AL8" s="1"/>
  <c r="AX5"/>
  <c r="AM5" s="1"/>
  <c r="E16"/>
  <c r="D16" s="1"/>
  <c r="E6"/>
  <c r="D6" s="1"/>
  <c r="E7"/>
  <c r="D7" s="1"/>
  <c r="E14"/>
  <c r="AW16"/>
  <c r="AL16" s="1"/>
  <c r="AX17"/>
  <c r="AM17" s="1"/>
  <c r="AW15"/>
  <c r="AL15" s="1"/>
  <c r="AW17"/>
  <c r="AL17" s="1"/>
  <c r="AX14"/>
  <c r="AM14" s="1"/>
  <c r="AY16"/>
  <c r="AN16" s="1"/>
  <c r="AW14"/>
  <c r="AL14" s="1"/>
  <c r="AX16"/>
  <c r="AM16" s="1"/>
  <c r="AY17"/>
  <c r="AN17" s="1"/>
  <c r="AX15"/>
  <c r="AM15" s="1"/>
  <c r="AY15"/>
  <c r="AN15" s="1"/>
  <c r="AY14"/>
  <c r="AN14" s="1"/>
  <c r="E5"/>
  <c r="E9" l="1"/>
  <c r="E12"/>
  <c r="E10"/>
  <c r="D5"/>
  <c r="C7" s="1"/>
  <c r="E11"/>
  <c r="E21"/>
  <c r="E18"/>
  <c r="E20"/>
  <c r="D14"/>
  <c r="E19"/>
  <c r="C6" l="1"/>
  <c r="C14"/>
  <c r="C15"/>
  <c r="C17"/>
  <c r="C5"/>
  <c r="C8"/>
  <c r="C16"/>
  <c r="AZ63" i="4" l="1"/>
  <c r="AY59" i="5" s="1"/>
  <c r="BC63" i="4"/>
  <c r="BB59" i="5" s="1"/>
  <c r="BN64" i="4"/>
  <c r="BM60" i="5" s="1"/>
  <c r="M62" i="4"/>
  <c r="K63"/>
  <c r="J59" i="5" s="1"/>
  <c r="BI64" i="4"/>
  <c r="BH60" i="5" s="1"/>
  <c r="M65" i="4"/>
  <c r="BC64"/>
  <c r="BB60" i="5" s="1"/>
  <c r="AT64" i="4"/>
  <c r="AS60" i="5" s="1"/>
  <c r="BC65" i="4"/>
  <c r="BB61" i="5" s="1"/>
  <c r="AW63" i="4"/>
  <c r="AV59" i="5" s="1"/>
  <c r="AW65" i="4"/>
  <c r="AV61" i="5" s="1"/>
  <c r="AZ65" i="4"/>
  <c r="AY61" i="5" s="1"/>
  <c r="AT62" i="4"/>
  <c r="AS58" i="5" s="1"/>
  <c r="AW62" i="4"/>
  <c r="AV58" i="5" s="1"/>
  <c r="M63" i="4"/>
  <c r="AT65"/>
  <c r="AS61" i="5" s="1"/>
  <c r="AW64" i="4"/>
  <c r="AV60" i="5" s="1"/>
  <c r="BN62" i="4"/>
  <c r="BM58" i="5" s="1"/>
  <c r="AZ64" i="4"/>
  <c r="AY60" i="5" s="1"/>
  <c r="M64" i="4"/>
  <c r="BN63"/>
  <c r="BM59" i="5" s="1"/>
  <c r="BF64" i="4"/>
  <c r="BF63"/>
  <c r="BF65"/>
  <c r="AZ62"/>
  <c r="AY58" i="5" s="1"/>
  <c r="AT63" i="4"/>
  <c r="AS59" i="5" s="1"/>
  <c r="BI62" i="4"/>
  <c r="BH58" i="5" s="1"/>
  <c r="BF62" i="4"/>
  <c r="BC62"/>
  <c r="BB58" i="5" s="1"/>
  <c r="BN65" i="4"/>
  <c r="BM61" i="5" s="1"/>
  <c r="BI63" i="4"/>
  <c r="BH59" i="5" s="1"/>
  <c r="BI65" i="4"/>
  <c r="BH61" i="5" s="1"/>
  <c r="BF50" i="4"/>
  <c r="M49"/>
  <c r="AT51"/>
  <c r="AS47" i="5" s="1"/>
  <c r="AT52" i="4"/>
  <c r="AS48" i="5" s="1"/>
  <c r="BF49" i="4"/>
  <c r="AZ50"/>
  <c r="AY46" i="5" s="1"/>
  <c r="BF51" i="4"/>
  <c r="AW50"/>
  <c r="AV46" i="5" s="1"/>
  <c r="AT49" i="4"/>
  <c r="AS45" i="5" s="1"/>
  <c r="BC50" i="4"/>
  <c r="BB46" i="5" s="1"/>
  <c r="AW52" i="4"/>
  <c r="AV48" i="5" s="1"/>
  <c r="K50" i="4"/>
  <c r="J46" i="5" s="1"/>
  <c r="AW49" i="4"/>
  <c r="AV45" i="5" s="1"/>
  <c r="BI52" i="4"/>
  <c r="BH48" i="5" s="1"/>
  <c r="BN51" i="4"/>
  <c r="BM47" i="5" s="1"/>
  <c r="AZ49" i="4"/>
  <c r="AY45" i="5" s="1"/>
  <c r="BI49" i="4"/>
  <c r="BH45" i="5" s="1"/>
  <c r="BI51" i="4"/>
  <c r="BH47" i="5" s="1"/>
  <c r="BI50" i="4"/>
  <c r="BH46" i="5" s="1"/>
  <c r="BC52" i="4"/>
  <c r="BB48" i="5" s="1"/>
  <c r="AZ52" i="4"/>
  <c r="AY48" i="5" s="1"/>
  <c r="BN50" i="4"/>
  <c r="BM46" i="5" s="1"/>
  <c r="AZ51" i="4"/>
  <c r="AY47" i="5" s="1"/>
  <c r="M51" i="4"/>
  <c r="BF52"/>
  <c r="M52"/>
  <c r="M50"/>
  <c r="BC51"/>
  <c r="BB47" i="5" s="1"/>
  <c r="BN49" i="4"/>
  <c r="BM45" i="5" s="1"/>
  <c r="BC49" i="4"/>
  <c r="BB45" i="5" s="1"/>
  <c r="BN52" i="4"/>
  <c r="BM48" i="5" s="1"/>
  <c r="AW51" i="4"/>
  <c r="AV47" i="5" s="1"/>
  <c r="AT50" i="4"/>
  <c r="AS46" i="5" s="1"/>
  <c r="K51" i="4" l="1"/>
  <c r="J47" i="5" s="1"/>
  <c r="BE47"/>
  <c r="BK51" i="4"/>
  <c r="BJ47" i="5" s="1"/>
  <c r="BE59"/>
  <c r="BK63" i="4"/>
  <c r="BJ59" i="5" s="1"/>
  <c r="L60"/>
  <c r="AM50" s="1"/>
  <c r="AN54" i="4"/>
  <c r="AN65" s="1"/>
  <c r="AM61" i="5" s="1"/>
  <c r="K64" i="4"/>
  <c r="J60" i="5" s="1"/>
  <c r="L45"/>
  <c r="AG37" s="1"/>
  <c r="AH41" i="4"/>
  <c r="AH52" s="1"/>
  <c r="AG48" i="5" s="1"/>
  <c r="L48"/>
  <c r="AP37" s="1"/>
  <c r="AQ41" i="4"/>
  <c r="AQ49" s="1"/>
  <c r="AP45" i="5" s="1"/>
  <c r="BE58"/>
  <c r="BK62" i="4"/>
  <c r="BJ58" i="5" s="1"/>
  <c r="BE61"/>
  <c r="BK65" i="4"/>
  <c r="BJ61" i="5" s="1"/>
  <c r="L61"/>
  <c r="AP50" s="1"/>
  <c r="AQ54" i="4"/>
  <c r="AQ62" s="1"/>
  <c r="AP58" i="5" s="1"/>
  <c r="BE48"/>
  <c r="BK52" i="4"/>
  <c r="BJ48" i="5" s="1"/>
  <c r="BE60"/>
  <c r="BK64" i="4"/>
  <c r="BJ60" i="5" s="1"/>
  <c r="L46"/>
  <c r="AJ37" s="1"/>
  <c r="AK41" i="4"/>
  <c r="AK52" s="1"/>
  <c r="AJ48" i="5" s="1"/>
  <c r="AN41" i="4"/>
  <c r="AN52" s="1"/>
  <c r="AM48" i="5" s="1"/>
  <c r="L47"/>
  <c r="AM37" s="1"/>
  <c r="BE45"/>
  <c r="BK49" i="4"/>
  <c r="BJ45" i="5" s="1"/>
  <c r="BE46"/>
  <c r="BK50" i="4"/>
  <c r="BJ46" i="5" s="1"/>
  <c r="L59"/>
  <c r="AJ50" s="1"/>
  <c r="AK54" i="4"/>
  <c r="AK64" s="1"/>
  <c r="AJ60" i="5" s="1"/>
  <c r="AH54" i="4"/>
  <c r="AH65" s="1"/>
  <c r="AG61" i="5" s="1"/>
  <c r="L58"/>
  <c r="AG50" s="1"/>
  <c r="AN62" i="4" l="1"/>
  <c r="AM58" i="5" s="1"/>
  <c r="AH51" i="4"/>
  <c r="AG47" i="5" s="1"/>
  <c r="AH63" i="4"/>
  <c r="AG59" i="5" s="1"/>
  <c r="AQ63" i="4"/>
  <c r="AP59" i="5" s="1"/>
  <c r="K52" i="4"/>
  <c r="J48" i="5" s="1"/>
  <c r="AK62" i="4"/>
  <c r="AJ58" i="5" s="1"/>
  <c r="AN49" i="4"/>
  <c r="AM45" i="5" s="1"/>
  <c r="AQ51" i="4"/>
  <c r="AP47" i="5" s="1"/>
  <c r="AQ50" i="4"/>
  <c r="AP46" i="5" s="1"/>
  <c r="AK51" i="4"/>
  <c r="AJ47" i="5" s="1"/>
  <c r="AH50" i="4"/>
  <c r="AG46" i="5" s="1"/>
  <c r="K65" i="4"/>
  <c r="J61" i="5" s="1"/>
  <c r="AN63" i="4"/>
  <c r="AM59" i="5" s="1"/>
  <c r="AH64" i="4"/>
  <c r="AG60" i="5" s="1"/>
  <c r="AK65" i="4"/>
  <c r="AJ61" i="5" s="1"/>
  <c r="AK49" i="4"/>
  <c r="AJ45" i="5" s="1"/>
  <c r="AQ64" i="4"/>
  <c r="AP60" i="5" s="1"/>
  <c r="AN50" i="4"/>
  <c r="AM46" i="5" s="1"/>
</calcChain>
</file>

<file path=xl/comments1.xml><?xml version="1.0" encoding="utf-8"?>
<comments xmlns="http://schemas.openxmlformats.org/spreadsheetml/2006/main">
  <authors>
    <author>JW</author>
  </authors>
  <commentList>
    <comment ref="C48" authorId="0">
      <text>
        <r>
          <rPr>
            <sz val="9"/>
            <color indexed="81"/>
            <rFont val="Arial"/>
            <family val="2"/>
          </rPr>
          <t>z.B.: n.N.  (für nach 9 Meter schießen)
n.E.  (nach 11 Meter schießen)</t>
        </r>
      </text>
    </comment>
    <comment ref="C61" authorId="0">
      <text>
        <r>
          <rPr>
            <sz val="9"/>
            <color indexed="81"/>
            <rFont val="Arial"/>
            <family val="2"/>
          </rPr>
          <t>z.B.: n.N.  (für nach 9 Meter schießen)
n.E.  (nach 11 Meter schießen)</t>
        </r>
      </text>
    </comment>
  </commentList>
</comments>
</file>

<file path=xl/comments2.xml><?xml version="1.0" encoding="utf-8"?>
<comments xmlns="http://schemas.openxmlformats.org/spreadsheetml/2006/main">
  <authors>
    <author>JW</author>
  </authors>
  <commentList>
    <comment ref="C48" authorId="0">
      <text>
        <r>
          <rPr>
            <sz val="9"/>
            <color indexed="81"/>
            <rFont val="Arial"/>
            <family val="2"/>
          </rPr>
          <t>z.B.: n.N.  (für nach 9 Meter schießen)
n.E.  (nach 11 Meter schießen)</t>
        </r>
      </text>
    </comment>
    <comment ref="C61" authorId="0">
      <text>
        <r>
          <rPr>
            <sz val="9"/>
            <color indexed="81"/>
            <rFont val="Arial"/>
            <family val="2"/>
          </rPr>
          <t>z.B.: n.N.  (für nach 9 Meter schießen)
n.E.  (nach 11 Meter schießen)</t>
        </r>
      </text>
    </comment>
  </commentList>
</comments>
</file>

<file path=xl/sharedStrings.xml><?xml version="1.0" encoding="utf-8"?>
<sst xmlns="http://schemas.openxmlformats.org/spreadsheetml/2006/main" count="330" uniqueCount="76">
  <si>
    <t>Vereinslogo</t>
  </si>
  <si>
    <t>Kindgerechtes Fußballturnier für 8 Mannschaften</t>
  </si>
  <si>
    <t>Vorrunde</t>
  </si>
  <si>
    <t>Uhrzeit:</t>
  </si>
  <si>
    <t>Uhr</t>
  </si>
  <si>
    <t>Spielzeit:</t>
  </si>
  <si>
    <t>x</t>
  </si>
  <si>
    <t>Wechselzeit:</t>
  </si>
  <si>
    <t>Endrunde</t>
  </si>
  <si>
    <t>Teilnehmende Mannschaften</t>
  </si>
  <si>
    <t>Gruppe A</t>
  </si>
  <si>
    <t>Gruppe B</t>
  </si>
  <si>
    <t>n. 9m</t>
  </si>
  <si>
    <t>n. 11m</t>
  </si>
  <si>
    <t>n. V.</t>
  </si>
  <si>
    <t>Spielplan Vorrunde</t>
  </si>
  <si>
    <t>Nr.</t>
  </si>
  <si>
    <t>Grp.</t>
  </si>
  <si>
    <t>Feld</t>
  </si>
  <si>
    <t>Uhrzeit</t>
  </si>
  <si>
    <t>Spielpaarung</t>
  </si>
  <si>
    <t>Ergebnis</t>
  </si>
  <si>
    <t>A</t>
  </si>
  <si>
    <t>-</t>
  </si>
  <si>
    <t>B</t>
  </si>
  <si>
    <t>Tabellen Vorrunde</t>
  </si>
  <si>
    <t>Korrektur</t>
  </si>
  <si>
    <t>Grund</t>
  </si>
  <si>
    <t>Platz</t>
  </si>
  <si>
    <t>Sp.</t>
  </si>
  <si>
    <t>g</t>
  </si>
  <si>
    <t>u</t>
  </si>
  <si>
    <t>v</t>
  </si>
  <si>
    <t>Tore</t>
  </si>
  <si>
    <t>Diff.</t>
  </si>
  <si>
    <t>Pkt.</t>
  </si>
  <si>
    <t>Silberrunde</t>
  </si>
  <si>
    <t>Goldrunde</t>
  </si>
  <si>
    <t>S</t>
  </si>
  <si>
    <t>VR</t>
  </si>
  <si>
    <t>G</t>
  </si>
  <si>
    <t>Abschlusstabellen Vorrunde</t>
  </si>
  <si>
    <t>Der Rang jedes Teams jeder Gruppe wird wie folgt ermittelt:</t>
  </si>
  <si>
    <r>
      <t xml:space="preserve">a) </t>
    </r>
    <r>
      <rPr>
        <sz val="10"/>
        <color indexed="8"/>
        <rFont val="Arial"/>
        <family val="2"/>
      </rPr>
      <t>Anzahl Punkte aus allen Gruppenspielen</t>
    </r>
  </si>
  <si>
    <r>
      <t xml:space="preserve">b) </t>
    </r>
    <r>
      <rPr>
        <sz val="10"/>
        <color indexed="8"/>
        <rFont val="Arial"/>
        <family val="2"/>
      </rPr>
      <t>Tordifferenz aus allen Gruppenspielen</t>
    </r>
  </si>
  <si>
    <r>
      <t xml:space="preserve">c) </t>
    </r>
    <r>
      <rPr>
        <sz val="10"/>
        <color indexed="8"/>
        <rFont val="Arial"/>
        <family val="2"/>
      </rPr>
      <t>Anzahl der in allen Gruppenspielen erzielten Tore</t>
    </r>
  </si>
  <si>
    <t>Wenn zwei oder mehr Teams aufgrund der erwähnten drei Kriterien gleich abschneiden, 
wird ihre Platzierung gemäß folgenden Kriterien ermittelt:</t>
  </si>
  <si>
    <r>
      <t>d)</t>
    </r>
    <r>
      <rPr>
        <sz val="10"/>
        <color indexed="8"/>
        <rFont val="Arial"/>
        <family val="2"/>
      </rPr>
      <t xml:space="preserve"> Anzahl Punkte aus den Direktbegegnungen der punkt- und torgleichen Teams</t>
    </r>
  </si>
  <si>
    <r>
      <t>e)</t>
    </r>
    <r>
      <rPr>
        <sz val="10"/>
        <color indexed="8"/>
        <rFont val="Arial"/>
        <family val="2"/>
      </rPr>
      <t xml:space="preserve"> Tordifferenz aus den Direktbegegnungen der punkt- und torgleichen Teams</t>
    </r>
  </si>
  <si>
    <r>
      <t>f)</t>
    </r>
    <r>
      <rPr>
        <sz val="10"/>
        <color indexed="8"/>
        <rFont val="Arial"/>
        <family val="2"/>
      </rPr>
      <t xml:space="preserve"> Anzahl der in den Direktbegegnungen der punkt- und torgleichen Teams erzielten Tore</t>
    </r>
  </si>
  <si>
    <r>
      <t>g)</t>
    </r>
    <r>
      <rPr>
        <sz val="10"/>
        <color indexed="8"/>
        <rFont val="Arial"/>
        <family val="2"/>
      </rPr>
      <t xml:space="preserve"> Losentscheid durch die Turnierleitung</t>
    </r>
  </si>
  <si>
    <t>Spielplan Endrunde</t>
  </si>
  <si>
    <t>Abschlusstabellen Endrunde</t>
  </si>
  <si>
    <t>Turnierauswahl:</t>
  </si>
  <si>
    <t>+</t>
  </si>
  <si>
    <t>Punkte</t>
  </si>
  <si>
    <t>diff.</t>
  </si>
  <si>
    <t>Spiele</t>
  </si>
  <si>
    <t>s</t>
  </si>
  <si>
    <t>Gleichstand liegt vor</t>
  </si>
  <si>
    <t>Tore +</t>
  </si>
  <si>
    <t>Mannschaft</t>
  </si>
  <si>
    <t>Name</t>
  </si>
  <si>
    <t>Turnierauswahl</t>
  </si>
  <si>
    <t>Vereinsname</t>
  </si>
  <si>
    <t>Turniername</t>
  </si>
  <si>
    <t>Ort</t>
  </si>
  <si>
    <t>Mannschaft 1</t>
  </si>
  <si>
    <t>Mannschaft 2</t>
  </si>
  <si>
    <t>Mannschaft 3</t>
  </si>
  <si>
    <t>Mannschaft 4</t>
  </si>
  <si>
    <t>Mannschaft 5</t>
  </si>
  <si>
    <t>Mannschaft 6</t>
  </si>
  <si>
    <t>Mannschaft 7</t>
  </si>
  <si>
    <t>Mannschaft 8</t>
  </si>
  <si>
    <t>Datum</t>
  </si>
</sst>
</file>

<file path=xl/styles.xml><?xml version="1.0" encoding="utf-8"?>
<styleSheet xmlns="http://schemas.openxmlformats.org/spreadsheetml/2006/main">
  <numFmts count="11">
    <numFmt numFmtId="164" formatCode="h:mm;@"/>
    <numFmt numFmtId="165" formatCode="0_ ;[Red]\-0\ "/>
    <numFmt numFmtId="166" formatCode="0&quot;.&quot;"/>
    <numFmt numFmtId="167" formatCode="0\ &quot;:&quot;"/>
    <numFmt numFmtId="168" formatCode=";;;"/>
    <numFmt numFmtId="169" formatCode="0\ &quot;min&quot;"/>
    <numFmt numFmtId="170" formatCode="0;;\ &quot;min&quot;"/>
    <numFmt numFmtId="171" formatCode="&quot;Am&quot;\ dddd\,\ dd/\ mmmm\ yyyy"/>
    <numFmt numFmtId="172" formatCode="[=0]&quot;&quot;;0\ &quot;min&quot;"/>
    <numFmt numFmtId="173" formatCode="0.0"/>
    <numFmt numFmtId="174" formatCode="0.00000"/>
  </numFmts>
  <fonts count="4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22"/>
      <name val="Comic Sans MS"/>
      <family val="4"/>
    </font>
    <font>
      <sz val="18"/>
      <name val="Comic Sans MS"/>
      <family val="4"/>
    </font>
    <font>
      <sz val="18"/>
      <color indexed="10"/>
      <name val="Comic Sans MS"/>
      <family val="4"/>
    </font>
    <font>
      <sz val="18"/>
      <color indexed="9"/>
      <name val="Comic Sans MS"/>
      <family val="4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sz val="11"/>
      <color indexed="23"/>
      <name val="Arial"/>
      <family val="2"/>
    </font>
    <font>
      <sz val="11"/>
      <color indexed="63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1"/>
      <name val="Arial"/>
      <family val="2"/>
    </font>
    <font>
      <sz val="11"/>
      <color indexed="22"/>
      <name val="Comic Sans MS"/>
      <family val="4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23"/>
      <name val="Arial"/>
      <family val="2"/>
    </font>
    <font>
      <b/>
      <sz val="12"/>
      <color indexed="8"/>
      <name val="Arial"/>
      <family val="2"/>
    </font>
    <font>
      <sz val="12"/>
      <color indexed="63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8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5" fillId="2" borderId="0"/>
    <xf numFmtId="0" fontId="35" fillId="0" borderId="0"/>
  </cellStyleXfs>
  <cellXfs count="733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171" fontId="13" fillId="0" borderId="0" xfId="0" applyNumberFormat="1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4" fillId="0" borderId="0" xfId="0" applyNumberFormat="1" applyFont="1" applyAlignment="1" applyProtection="1">
      <alignment vertical="center"/>
      <protection hidden="1"/>
    </xf>
    <xf numFmtId="0" fontId="25" fillId="0" borderId="0" xfId="0" applyNumberFormat="1" applyFont="1" applyFill="1" applyBorder="1" applyAlignment="1" applyProtection="1">
      <alignment vertical="center"/>
      <protection hidden="1"/>
    </xf>
    <xf numFmtId="0" fontId="25" fillId="0" borderId="0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NumberFormat="1" applyFont="1" applyAlignment="1" applyProtection="1">
      <alignment horizontal="center" vertical="center"/>
      <protection hidden="1"/>
    </xf>
    <xf numFmtId="0" fontId="25" fillId="0" borderId="0" xfId="0" applyNumberFormat="1" applyFont="1" applyBorder="1" applyAlignment="1" applyProtection="1">
      <alignment horizontal="center" vertical="center"/>
      <protection hidden="1"/>
    </xf>
    <xf numFmtId="0" fontId="25" fillId="0" borderId="0" xfId="0" applyNumberFormat="1" applyFont="1" applyFill="1" applyAlignment="1" applyProtection="1">
      <alignment horizontal="center" vertical="center"/>
      <protection hidden="1"/>
    </xf>
    <xf numFmtId="0" fontId="25" fillId="0" borderId="0" xfId="0" applyNumberFormat="1" applyFont="1" applyAlignment="1" applyProtection="1">
      <alignment vertical="center"/>
      <protection hidden="1"/>
    </xf>
    <xf numFmtId="0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NumberFormat="1" applyFont="1" applyFill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170" fontId="14" fillId="0" borderId="0" xfId="0" applyNumberFormat="1" applyFont="1" applyAlignment="1" applyProtection="1">
      <alignment vertical="center"/>
      <protection hidden="1"/>
    </xf>
    <xf numFmtId="170" fontId="15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8" fontId="10" fillId="0" borderId="0" xfId="0" applyNumberFormat="1" applyFont="1" applyAlignment="1" applyProtection="1">
      <alignment vertical="center"/>
      <protection hidden="1"/>
    </xf>
    <xf numFmtId="0" fontId="9" fillId="0" borderId="1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165" fontId="10" fillId="0" borderId="0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166" fontId="10" fillId="0" borderId="0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Border="1" applyAlignment="1" applyProtection="1">
      <alignment horizontal="left" vertical="center" shrinkToFit="1"/>
      <protection hidden="1"/>
    </xf>
    <xf numFmtId="0" fontId="10" fillId="0" borderId="0" xfId="0" applyFont="1" applyBorder="1" applyAlignment="1" applyProtection="1">
      <alignment horizontal="center" vertical="center" shrinkToFit="1"/>
      <protection hidden="1"/>
    </xf>
    <xf numFmtId="1" fontId="10" fillId="0" borderId="0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vertical="center" shrinkToFit="1"/>
      <protection hidden="1"/>
    </xf>
    <xf numFmtId="0" fontId="29" fillId="0" borderId="0" xfId="0" applyFont="1" applyAlignment="1" applyProtection="1">
      <alignment vertical="center"/>
      <protection hidden="1"/>
    </xf>
    <xf numFmtId="168" fontId="16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166" fontId="16" fillId="0" borderId="0" xfId="0" applyNumberFormat="1" applyFont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left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" fontId="16" fillId="0" borderId="0" xfId="0" applyNumberFormat="1" applyFont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 shrinkToFit="1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165" fontId="16" fillId="0" borderId="0" xfId="0" applyNumberFormat="1" applyFont="1" applyBorder="1" applyAlignment="1" applyProtection="1">
      <alignment horizontal="center" vertical="center"/>
      <protection hidden="1"/>
    </xf>
    <xf numFmtId="0" fontId="24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NumberFormat="1" applyFont="1" applyBorder="1" applyAlignment="1" applyProtection="1">
      <alignment horizontal="center" vertical="center"/>
      <protection hidden="1"/>
    </xf>
    <xf numFmtId="0" fontId="24" fillId="0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NumberFormat="1" applyFont="1" applyFill="1" applyBorder="1" applyAlignment="1" applyProtection="1">
      <alignment horizontal="justify" vertical="center"/>
      <protection hidden="1"/>
    </xf>
    <xf numFmtId="0" fontId="24" fillId="0" borderId="0" xfId="0" applyNumberFormat="1" applyFont="1" applyFill="1" applyBorder="1" applyAlignment="1" applyProtection="1">
      <alignment vertical="center"/>
      <protection hidden="1"/>
    </xf>
    <xf numFmtId="0" fontId="4" fillId="0" borderId="0" xfId="0" applyNumberFormat="1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3" fillId="0" borderId="0" xfId="0" applyNumberFormat="1" applyFont="1" applyFill="1" applyAlignment="1" applyProtection="1">
      <alignment vertical="center"/>
      <protection hidden="1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6" xfId="0" applyBorder="1"/>
    <xf numFmtId="174" fontId="25" fillId="0" borderId="0" xfId="0" applyNumberFormat="1" applyFont="1" applyAlignment="1" applyProtection="1">
      <alignment horizontal="center" vertical="center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/>
      <protection hidden="1"/>
    </xf>
    <xf numFmtId="0" fontId="13" fillId="0" borderId="1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170" fontId="13" fillId="0" borderId="0" xfId="0" applyNumberFormat="1" applyFont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/>
    <xf numFmtId="0" fontId="5" fillId="0" borderId="0" xfId="0" applyFont="1" applyFill="1" applyAlignment="1" applyProtection="1">
      <alignment vertical="center"/>
      <protection hidden="1"/>
    </xf>
    <xf numFmtId="171" fontId="13" fillId="0" borderId="0" xfId="0" applyNumberFormat="1" applyFont="1" applyFill="1" applyAlignment="1" applyProtection="1">
      <alignment vertical="center"/>
      <protection hidden="1"/>
    </xf>
    <xf numFmtId="0" fontId="13" fillId="0" borderId="0" xfId="0" applyFont="1" applyFill="1" applyAlignment="1" applyProtection="1">
      <alignment horizontal="left" vertical="center"/>
      <protection hidden="1"/>
    </xf>
    <xf numFmtId="170" fontId="14" fillId="0" borderId="0" xfId="0" applyNumberFormat="1" applyFont="1" applyFill="1" applyAlignment="1" applyProtection="1">
      <alignment vertical="center"/>
      <protection hidden="1"/>
    </xf>
    <xf numFmtId="170" fontId="15" fillId="0" borderId="0" xfId="0" applyNumberFormat="1" applyFont="1" applyFill="1" applyAlignment="1" applyProtection="1">
      <alignment vertical="center"/>
      <protection hidden="1"/>
    </xf>
    <xf numFmtId="20" fontId="13" fillId="0" borderId="0" xfId="0" applyNumberFormat="1" applyFont="1" applyFill="1" applyBorder="1" applyAlignment="1" applyProtection="1">
      <alignment horizontal="center" vertical="center"/>
      <protection hidden="1"/>
    </xf>
    <xf numFmtId="169" fontId="13" fillId="0" borderId="0" xfId="0" applyNumberFormat="1" applyFont="1" applyFill="1" applyBorder="1" applyAlignment="1" applyProtection="1">
      <alignment horizontal="left" vertical="center"/>
      <protection hidden="1"/>
    </xf>
    <xf numFmtId="16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Alignment="1" applyProtection="1">
      <alignment vertical="center"/>
      <protection hidden="1"/>
    </xf>
    <xf numFmtId="168" fontId="16" fillId="0" borderId="0" xfId="0" applyNumberFormat="1" applyFont="1" applyFill="1" applyAlignment="1" applyProtection="1">
      <alignment vertical="center"/>
      <protection hidden="1"/>
    </xf>
    <xf numFmtId="0" fontId="4" fillId="0" borderId="0" xfId="0" applyNumberFormat="1" applyFont="1" applyFill="1" applyAlignment="1" applyProtection="1">
      <alignment vertical="center"/>
      <protection hidden="1"/>
    </xf>
    <xf numFmtId="0" fontId="16" fillId="0" borderId="1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165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Alignment="1" applyProtection="1">
      <alignment horizontal="center" vertical="center"/>
      <protection hidden="1"/>
    </xf>
    <xf numFmtId="166" fontId="16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left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1" fontId="16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Alignment="1" applyProtection="1">
      <alignment vertical="center" shrinkToFit="1"/>
      <protection hidden="1"/>
    </xf>
    <xf numFmtId="0" fontId="24" fillId="0" borderId="0" xfId="2" applyNumberFormat="1" applyFont="1" applyAlignment="1" applyProtection="1">
      <alignment vertical="center"/>
      <protection hidden="1"/>
    </xf>
    <xf numFmtId="0" fontId="25" fillId="0" borderId="0" xfId="2" applyNumberFormat="1" applyFont="1" applyAlignment="1" applyProtection="1">
      <alignment vertical="center"/>
      <protection hidden="1"/>
    </xf>
    <xf numFmtId="0" fontId="25" fillId="0" borderId="0" xfId="2" applyNumberFormat="1" applyFont="1" applyFill="1" applyBorder="1" applyAlignment="1" applyProtection="1">
      <alignment vertical="center"/>
      <protection hidden="1"/>
    </xf>
    <xf numFmtId="0" fontId="25" fillId="0" borderId="0" xfId="2" applyNumberFormat="1" applyFont="1" applyFill="1" applyBorder="1" applyAlignment="1" applyProtection="1">
      <alignment horizontal="center" vertical="center"/>
      <protection hidden="1"/>
    </xf>
    <xf numFmtId="0" fontId="24" fillId="0" borderId="0" xfId="2" applyNumberFormat="1" applyFont="1" applyAlignment="1" applyProtection="1">
      <alignment horizontal="center" vertical="center"/>
      <protection hidden="1"/>
    </xf>
    <xf numFmtId="0" fontId="25" fillId="0" borderId="0" xfId="2" applyNumberFormat="1" applyFont="1" applyAlignment="1" applyProtection="1">
      <alignment horizontal="center" vertical="center"/>
      <protection hidden="1"/>
    </xf>
    <xf numFmtId="0" fontId="25" fillId="0" borderId="0" xfId="2" applyNumberFormat="1" applyFont="1" applyBorder="1" applyAlignment="1" applyProtection="1">
      <alignment horizontal="center" vertical="center"/>
      <protection hidden="1"/>
    </xf>
    <xf numFmtId="0" fontId="24" fillId="0" borderId="0" xfId="2" applyNumberFormat="1" applyFont="1" applyFill="1" applyBorder="1" applyAlignment="1" applyProtection="1">
      <alignment horizontal="center" vertical="center"/>
      <protection hidden="1"/>
    </xf>
    <xf numFmtId="0" fontId="24" fillId="0" borderId="0" xfId="2" applyNumberFormat="1" applyFont="1" applyBorder="1" applyAlignment="1" applyProtection="1">
      <alignment horizontal="center" vertical="center"/>
      <protection hidden="1"/>
    </xf>
    <xf numFmtId="0" fontId="24" fillId="0" borderId="0" xfId="2" applyNumberFormat="1" applyFont="1" applyFill="1" applyAlignment="1" applyProtection="1">
      <alignment horizontal="center" vertical="center"/>
      <protection hidden="1"/>
    </xf>
    <xf numFmtId="0" fontId="25" fillId="0" borderId="0" xfId="2" applyNumberFormat="1" applyFont="1" applyFill="1" applyAlignment="1" applyProtection="1">
      <alignment horizontal="center" vertical="center"/>
      <protection hidden="1"/>
    </xf>
    <xf numFmtId="0" fontId="24" fillId="0" borderId="0" xfId="2" applyNumberFormat="1" applyFont="1" applyFill="1" applyAlignment="1" applyProtection="1">
      <alignment vertical="center"/>
      <protection hidden="1"/>
    </xf>
    <xf numFmtId="0" fontId="35" fillId="0" borderId="0" xfId="2" applyFill="1" applyAlignment="1" applyProtection="1">
      <alignment vertical="center"/>
      <protection hidden="1"/>
    </xf>
    <xf numFmtId="0" fontId="35" fillId="0" borderId="6" xfId="2" applyBorder="1"/>
    <xf numFmtId="174" fontId="25" fillId="0" borderId="0" xfId="2" applyNumberFormat="1" applyFont="1" applyAlignment="1" applyProtection="1">
      <alignment horizontal="center" vertical="center"/>
      <protection hidden="1"/>
    </xf>
    <xf numFmtId="0" fontId="24" fillId="0" borderId="0" xfId="2" applyNumberFormat="1" applyFont="1" applyFill="1" applyBorder="1" applyAlignment="1" applyProtection="1">
      <alignment horizontal="justify" vertical="center"/>
      <protection hidden="1"/>
    </xf>
    <xf numFmtId="0" fontId="24" fillId="0" borderId="0" xfId="2" applyNumberFormat="1" applyFont="1" applyFill="1" applyBorder="1" applyAlignment="1" applyProtection="1">
      <alignment vertical="center"/>
      <protection hidden="1"/>
    </xf>
    <xf numFmtId="0" fontId="35" fillId="0" borderId="0" xfId="2"/>
    <xf numFmtId="0" fontId="13" fillId="0" borderId="0" xfId="0" applyFont="1" applyFill="1" applyAlignment="1" applyProtection="1">
      <alignment horizontal="right" vertical="center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19" fillId="0" borderId="0" xfId="0" applyFont="1" applyFill="1" applyBorder="1" applyAlignment="1" applyProtection="1">
      <alignment horizontal="right" vertical="center"/>
      <protection hidden="1"/>
    </xf>
    <xf numFmtId="0" fontId="16" fillId="0" borderId="2" xfId="0" applyFont="1" applyBorder="1" applyAlignment="1" applyProtection="1">
      <alignment horizontal="center" vertical="center" shrinkToFit="1"/>
      <protection hidden="1"/>
    </xf>
    <xf numFmtId="0" fontId="16" fillId="0" borderId="4" xfId="0" applyFont="1" applyBorder="1" applyAlignment="1" applyProtection="1">
      <alignment horizontal="center" vertical="center" shrinkToFit="1"/>
      <protection hidden="1"/>
    </xf>
    <xf numFmtId="0" fontId="16" fillId="0" borderId="3" xfId="0" applyFont="1" applyBorder="1" applyAlignment="1" applyProtection="1">
      <alignment horizontal="center" vertical="center" shrinkToFit="1"/>
      <protection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20" fontId="13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169" fontId="13" fillId="0" borderId="0" xfId="0" applyNumberFormat="1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center" vertical="center" shrinkToFit="1"/>
      <protection hidden="1"/>
    </xf>
    <xf numFmtId="0" fontId="9" fillId="0" borderId="2" xfId="0" applyFont="1" applyBorder="1" applyAlignment="1" applyProtection="1">
      <alignment horizontal="center" vertical="center" shrinkToFit="1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0" fontId="9" fillId="0" borderId="3" xfId="0" applyFont="1" applyFill="1" applyBorder="1" applyAlignment="1" applyProtection="1">
      <alignment horizontal="center" vertical="center" shrinkToFit="1"/>
      <protection hidden="1"/>
    </xf>
    <xf numFmtId="0" fontId="9" fillId="0" borderId="11" xfId="0" applyFont="1" applyFill="1" applyBorder="1" applyAlignment="1" applyProtection="1">
      <alignment horizontal="center" vertical="center" shrinkToFit="1"/>
      <protection hidden="1"/>
    </xf>
    <xf numFmtId="0" fontId="9" fillId="0" borderId="2" xfId="0" applyFont="1" applyFill="1" applyBorder="1" applyAlignment="1" applyProtection="1">
      <alignment horizontal="center" vertical="center" shrinkToFit="1"/>
      <protection hidden="1"/>
    </xf>
    <xf numFmtId="169" fontId="13" fillId="0" borderId="0" xfId="0" applyNumberFormat="1" applyFont="1" applyBorder="1" applyAlignment="1" applyProtection="1">
      <alignment horizontal="center" vertical="center"/>
      <protection hidden="1"/>
    </xf>
    <xf numFmtId="0" fontId="19" fillId="0" borderId="0" xfId="0" applyFont="1" applyFill="1" applyAlignment="1" applyProtection="1">
      <alignment vertical="center"/>
      <protection hidden="1"/>
    </xf>
    <xf numFmtId="170" fontId="13" fillId="0" borderId="0" xfId="0" applyNumberFormat="1" applyFont="1" applyFill="1" applyAlignment="1" applyProtection="1">
      <alignment vertical="center"/>
      <protection hidden="1"/>
    </xf>
    <xf numFmtId="0" fontId="1" fillId="0" borderId="6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center" textRotation="90"/>
    </xf>
    <xf numFmtId="0" fontId="1" fillId="0" borderId="0" xfId="1" applyFont="1" applyFill="1" applyBorder="1" applyAlignment="1" applyProtection="1">
      <alignment horizontal="center" textRotation="90"/>
    </xf>
    <xf numFmtId="0" fontId="1" fillId="0" borderId="0" xfId="1" applyFont="1" applyFill="1" applyBorder="1" applyProtection="1"/>
    <xf numFmtId="0" fontId="1" fillId="0" borderId="0" xfId="1" applyFont="1" applyFill="1" applyBorder="1" applyAlignment="1" applyProtection="1"/>
    <xf numFmtId="0" fontId="1" fillId="0" borderId="6" xfId="1" applyFont="1" applyFill="1" applyBorder="1" applyProtection="1"/>
    <xf numFmtId="0" fontId="1" fillId="0" borderId="0" xfId="1" applyFont="1" applyFill="1" applyProtection="1"/>
    <xf numFmtId="0" fontId="1" fillId="0" borderId="7" xfId="1" applyFont="1" applyFill="1" applyBorder="1" applyAlignment="1" applyProtection="1">
      <alignment horizontal="left"/>
    </xf>
    <xf numFmtId="0" fontId="1" fillId="3" borderId="6" xfId="1" applyFont="1" applyFill="1" applyBorder="1" applyAlignment="1" applyProtection="1">
      <alignment horizontal="center"/>
    </xf>
    <xf numFmtId="0" fontId="1" fillId="0" borderId="6" xfId="1" applyFont="1" applyFill="1" applyBorder="1" applyAlignment="1" applyProtection="1">
      <alignment horizontal="center"/>
    </xf>
    <xf numFmtId="0" fontId="1" fillId="0" borderId="7" xfId="1" applyFont="1" applyFill="1" applyBorder="1" applyProtection="1"/>
    <xf numFmtId="0" fontId="1" fillId="0" borderId="6" xfId="1" applyFont="1" applyFill="1" applyBorder="1" applyAlignment="1" applyProtection="1"/>
    <xf numFmtId="173" fontId="1" fillId="0" borderId="6" xfId="1" applyNumberFormat="1" applyFont="1" applyFill="1" applyBorder="1" applyProtection="1"/>
    <xf numFmtId="0" fontId="1" fillId="0" borderId="0" xfId="1" applyFont="1" applyFill="1" applyBorder="1" applyAlignment="1" applyProtection="1">
      <alignment horizontal="center"/>
    </xf>
    <xf numFmtId="174" fontId="1" fillId="0" borderId="6" xfId="1" applyNumberFormat="1" applyFont="1" applyFill="1" applyBorder="1" applyProtection="1"/>
    <xf numFmtId="1" fontId="1" fillId="0" borderId="0" xfId="1" applyNumberFormat="1" applyFont="1" applyFill="1" applyBorder="1" applyProtection="1"/>
    <xf numFmtId="0" fontId="1" fillId="0" borderId="8" xfId="1" applyFont="1" applyFill="1" applyBorder="1" applyAlignment="1" applyProtection="1">
      <alignment horizontal="left"/>
    </xf>
    <xf numFmtId="0" fontId="1" fillId="0" borderId="8" xfId="1" applyFont="1" applyFill="1" applyBorder="1" applyProtection="1"/>
    <xf numFmtId="0" fontId="1" fillId="0" borderId="8" xfId="1" applyFont="1" applyFill="1" applyBorder="1" applyAlignment="1" applyProtection="1">
      <alignment horizontal="right"/>
    </xf>
    <xf numFmtId="0" fontId="1" fillId="0" borderId="6" xfId="1" applyFont="1" applyFill="1" applyBorder="1" applyAlignment="1" applyProtection="1">
      <alignment horizontal="left"/>
    </xf>
    <xf numFmtId="0" fontId="1" fillId="0" borderId="9" xfId="1" applyFont="1" applyFill="1" applyBorder="1" applyAlignment="1" applyProtection="1">
      <alignment horizontal="left"/>
    </xf>
    <xf numFmtId="0" fontId="1" fillId="0" borderId="9" xfId="1" applyFont="1" applyFill="1" applyBorder="1" applyProtection="1"/>
    <xf numFmtId="0" fontId="1" fillId="0" borderId="10" xfId="1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protection hidden="1"/>
    </xf>
    <xf numFmtId="0" fontId="1" fillId="0" borderId="0" xfId="1" applyFont="1" applyFill="1" applyAlignment="1" applyProtection="1">
      <alignment textRotation="90"/>
    </xf>
    <xf numFmtId="0" fontId="1" fillId="0" borderId="0" xfId="2" applyFont="1" applyFill="1" applyAlignment="1" applyProtection="1">
      <alignment vertical="center"/>
      <protection hidden="1"/>
    </xf>
    <xf numFmtId="0" fontId="1" fillId="0" borderId="6" xfId="2" applyFont="1" applyFill="1" applyBorder="1" applyAlignment="1" applyProtection="1">
      <protection hidden="1"/>
    </xf>
    <xf numFmtId="0" fontId="24" fillId="0" borderId="11" xfId="0" applyNumberFormat="1" applyFont="1" applyBorder="1" applyAlignment="1" applyProtection="1">
      <alignment vertical="center"/>
      <protection hidden="1"/>
    </xf>
    <xf numFmtId="0" fontId="24" fillId="0" borderId="62" xfId="0" applyNumberFormat="1" applyFont="1" applyBorder="1" applyAlignment="1" applyProtection="1">
      <alignment vertical="center"/>
      <protection hidden="1"/>
    </xf>
    <xf numFmtId="0" fontId="34" fillId="0" borderId="0" xfId="0" applyNumberFormat="1" applyFont="1" applyAlignment="1" applyProtection="1">
      <alignment vertical="center"/>
      <protection hidden="1"/>
    </xf>
    <xf numFmtId="0" fontId="37" fillId="0" borderId="11" xfId="0" applyFont="1" applyBorder="1"/>
    <xf numFmtId="0" fontId="38" fillId="0" borderId="11" xfId="0" applyFont="1" applyBorder="1" applyAlignment="1" applyProtection="1">
      <alignment vertical="center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7" fillId="0" borderId="11" xfId="0" applyFont="1" applyBorder="1" applyAlignment="1" applyProtection="1">
      <alignment vertical="center"/>
      <protection hidden="1"/>
    </xf>
    <xf numFmtId="0" fontId="3" fillId="0" borderId="62" xfId="0" applyFont="1" applyBorder="1" applyAlignment="1" applyProtection="1">
      <alignment vertical="center"/>
      <protection hidden="1"/>
    </xf>
    <xf numFmtId="0" fontId="0" fillId="0" borderId="62" xfId="0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16" fillId="9" borderId="3" xfId="0" applyFont="1" applyFill="1" applyBorder="1" applyAlignment="1" applyProtection="1">
      <alignment horizontal="center" vertical="center" shrinkToFit="1"/>
      <protection hidden="1"/>
    </xf>
    <xf numFmtId="0" fontId="16" fillId="9" borderId="11" xfId="0" applyFont="1" applyFill="1" applyBorder="1" applyAlignment="1" applyProtection="1">
      <alignment horizontal="center" vertical="center" shrinkToFit="1"/>
      <protection hidden="1"/>
    </xf>
    <xf numFmtId="0" fontId="16" fillId="9" borderId="48" xfId="0" applyFont="1" applyFill="1" applyBorder="1" applyAlignment="1" applyProtection="1">
      <alignment horizontal="center" vertical="center" shrinkToFit="1"/>
      <protection hidden="1"/>
    </xf>
    <xf numFmtId="0" fontId="16" fillId="9" borderId="16" xfId="0" applyFont="1" applyFill="1" applyBorder="1" applyAlignment="1" applyProtection="1">
      <alignment horizontal="center" vertical="center" shrinkToFit="1"/>
      <protection hidden="1"/>
    </xf>
    <xf numFmtId="0" fontId="16" fillId="0" borderId="16" xfId="0" applyFont="1" applyFill="1" applyBorder="1" applyAlignment="1" applyProtection="1">
      <alignment horizontal="center" vertical="center" shrinkToFit="1"/>
      <protection hidden="1"/>
    </xf>
    <xf numFmtId="0" fontId="16" fillId="0" borderId="15" xfId="0" applyFont="1" applyFill="1" applyBorder="1" applyAlignment="1" applyProtection="1">
      <alignment horizontal="center" vertical="center" shrinkToFit="1"/>
      <protection hidden="1"/>
    </xf>
    <xf numFmtId="0" fontId="16" fillId="9" borderId="15" xfId="0" applyFont="1" applyFill="1" applyBorder="1" applyAlignment="1" applyProtection="1">
      <alignment horizontal="center" vertical="center" shrinkToFit="1"/>
      <protection hidden="1"/>
    </xf>
    <xf numFmtId="0" fontId="13" fillId="8" borderId="12" xfId="0" applyFont="1" applyFill="1" applyBorder="1" applyAlignment="1" applyProtection="1">
      <alignment horizontal="center" vertical="center"/>
      <protection hidden="1"/>
    </xf>
    <xf numFmtId="0" fontId="13" fillId="8" borderId="13" xfId="0" applyFont="1" applyFill="1" applyBorder="1" applyAlignment="1" applyProtection="1">
      <alignment horizontal="center" vertical="center"/>
      <protection hidden="1"/>
    </xf>
    <xf numFmtId="0" fontId="13" fillId="8" borderId="14" xfId="0" applyFont="1" applyFill="1" applyBorder="1" applyAlignment="1" applyProtection="1">
      <alignment horizontal="center" vertical="center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166" fontId="16" fillId="0" borderId="24" xfId="0" applyNumberFormat="1" applyFont="1" applyFill="1" applyBorder="1" applyAlignment="1" applyProtection="1">
      <alignment horizontal="center" vertical="center" shrinkToFit="1"/>
      <protection hidden="1"/>
    </xf>
    <xf numFmtId="166" fontId="16" fillId="0" borderId="4" xfId="0" applyNumberFormat="1" applyFont="1" applyFill="1" applyBorder="1" applyAlignment="1" applyProtection="1">
      <alignment horizontal="center" vertical="center" shrinkToFit="1"/>
      <protection hidden="1"/>
    </xf>
    <xf numFmtId="166" fontId="16" fillId="0" borderId="25" xfId="0" applyNumberFormat="1" applyFont="1" applyFill="1" applyBorder="1" applyAlignment="1" applyProtection="1">
      <alignment horizontal="center" vertical="center" shrinkToFit="1"/>
      <protection hidden="1"/>
    </xf>
    <xf numFmtId="166" fontId="16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23" fillId="0" borderId="26" xfId="0" applyFont="1" applyFill="1" applyBorder="1" applyAlignment="1" applyProtection="1">
      <alignment horizontal="center" vertical="center"/>
      <protection hidden="1"/>
    </xf>
    <xf numFmtId="0" fontId="23" fillId="0" borderId="27" xfId="0" applyFont="1" applyFill="1" applyBorder="1" applyAlignment="1" applyProtection="1">
      <alignment horizontal="center" vertical="center"/>
      <protection hidden="1"/>
    </xf>
    <xf numFmtId="0" fontId="23" fillId="0" borderId="28" xfId="0" applyFont="1" applyFill="1" applyBorder="1" applyAlignment="1" applyProtection="1">
      <alignment horizontal="center" vertical="center"/>
      <protection hidden="1"/>
    </xf>
    <xf numFmtId="0" fontId="13" fillId="6" borderId="29" xfId="0" applyFont="1" applyFill="1" applyBorder="1" applyAlignment="1" applyProtection="1">
      <alignment horizontal="center" vertical="center" shrinkToFit="1"/>
      <protection hidden="1"/>
    </xf>
    <xf numFmtId="0" fontId="13" fillId="6" borderId="13" xfId="0" applyFont="1" applyFill="1" applyBorder="1" applyAlignment="1" applyProtection="1">
      <alignment horizontal="center" vertical="center" shrinkToFit="1"/>
      <protection hidden="1"/>
    </xf>
    <xf numFmtId="0" fontId="13" fillId="6" borderId="30" xfId="0" applyFont="1" applyFill="1" applyBorder="1" applyAlignment="1" applyProtection="1">
      <alignment horizontal="center" vertical="center" shrinkToFit="1"/>
      <protection hidden="1"/>
    </xf>
    <xf numFmtId="0" fontId="16" fillId="0" borderId="40" xfId="0" applyFont="1" applyFill="1" applyBorder="1" applyAlignment="1" applyProtection="1">
      <alignment horizontal="left" vertical="center" shrinkToFit="1"/>
      <protection hidden="1"/>
    </xf>
    <xf numFmtId="0" fontId="16" fillId="0" borderId="43" xfId="0" applyFont="1" applyFill="1" applyBorder="1" applyAlignment="1" applyProtection="1">
      <alignment horizontal="left" vertical="center" shrinkToFit="1"/>
      <protection hidden="1"/>
    </xf>
    <xf numFmtId="0" fontId="16" fillId="0" borderId="38" xfId="0" applyFont="1" applyFill="1" applyBorder="1" applyAlignment="1" applyProtection="1">
      <alignment horizontal="left" vertical="center" shrinkToFit="1"/>
      <protection hidden="1"/>
    </xf>
    <xf numFmtId="0" fontId="16" fillId="0" borderId="47" xfId="0" applyFont="1" applyFill="1" applyBorder="1" applyAlignment="1" applyProtection="1">
      <alignment horizontal="left" vertical="center" shrinkToFit="1"/>
      <protection hidden="1"/>
    </xf>
    <xf numFmtId="0" fontId="16" fillId="0" borderId="40" xfId="0" applyFont="1" applyFill="1" applyBorder="1" applyAlignment="1" applyProtection="1">
      <alignment horizontal="center" vertical="center" shrinkToFit="1"/>
      <protection hidden="1"/>
    </xf>
    <xf numFmtId="0" fontId="16" fillId="0" borderId="43" xfId="0" applyFont="1" applyFill="1" applyBorder="1" applyAlignment="1" applyProtection="1">
      <alignment horizontal="center" vertical="center" shrinkToFit="1"/>
      <protection hidden="1"/>
    </xf>
    <xf numFmtId="0" fontId="16" fillId="0" borderId="6" xfId="0" applyFont="1" applyFill="1" applyBorder="1" applyAlignment="1" applyProtection="1">
      <alignment horizontal="center" vertical="center" shrinkToFit="1"/>
      <protection hidden="1"/>
    </xf>
    <xf numFmtId="0" fontId="16" fillId="0" borderId="41" xfId="0" applyFont="1" applyFill="1" applyBorder="1" applyAlignment="1" applyProtection="1">
      <alignment horizontal="center" vertical="center" shrinkToFit="1"/>
      <protection hidden="1"/>
    </xf>
    <xf numFmtId="0" fontId="16" fillId="0" borderId="42" xfId="0" applyFont="1" applyFill="1" applyBorder="1" applyAlignment="1" applyProtection="1">
      <alignment horizontal="center" vertical="center" shrinkToFit="1"/>
      <protection hidden="1"/>
    </xf>
    <xf numFmtId="0" fontId="16" fillId="0" borderId="44" xfId="0" applyFont="1" applyFill="1" applyBorder="1" applyAlignment="1" applyProtection="1">
      <alignment horizontal="center" vertical="center" shrinkToFit="1"/>
      <protection hidden="1"/>
    </xf>
    <xf numFmtId="0" fontId="16" fillId="0" borderId="47" xfId="0" applyFont="1" applyFill="1" applyBorder="1" applyAlignment="1" applyProtection="1">
      <alignment horizontal="center" vertical="center" shrinkToFit="1"/>
      <protection hidden="1"/>
    </xf>
    <xf numFmtId="0" fontId="16" fillId="0" borderId="48" xfId="0" applyFont="1" applyFill="1" applyBorder="1" applyAlignment="1" applyProtection="1">
      <alignment horizontal="center" vertical="center" shrinkToFit="1"/>
      <protection hidden="1"/>
    </xf>
    <xf numFmtId="166" fontId="16" fillId="0" borderId="31" xfId="0" applyNumberFormat="1" applyFont="1" applyFill="1" applyBorder="1" applyAlignment="1" applyProtection="1">
      <alignment horizontal="center" vertical="center" shrinkToFit="1"/>
      <protection hidden="1"/>
    </xf>
    <xf numFmtId="166" fontId="16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46" xfId="0" applyFont="1" applyFill="1" applyBorder="1" applyAlignment="1" applyProtection="1">
      <alignment horizontal="left" vertical="center" shrinkToFit="1"/>
      <protection hidden="1"/>
    </xf>
    <xf numFmtId="0" fontId="16" fillId="0" borderId="41" xfId="0" applyFont="1" applyFill="1" applyBorder="1" applyAlignment="1" applyProtection="1">
      <alignment horizontal="left" vertical="center" shrinkToFit="1"/>
      <protection hidden="1"/>
    </xf>
    <xf numFmtId="0" fontId="32" fillId="0" borderId="33" xfId="0" applyFont="1" applyBorder="1" applyAlignment="1" applyProtection="1">
      <alignment horizontal="center" vertical="center"/>
      <protection hidden="1"/>
    </xf>
    <xf numFmtId="0" fontId="32" fillId="0" borderId="34" xfId="0" applyFont="1" applyBorder="1" applyAlignment="1" applyProtection="1">
      <alignment horizontal="center" vertical="center"/>
      <protection hidden="1"/>
    </xf>
    <xf numFmtId="0" fontId="32" fillId="0" borderId="35" xfId="0" applyFont="1" applyBorder="1" applyAlignment="1" applyProtection="1">
      <alignment horizontal="center" vertical="center"/>
      <protection hidden="1"/>
    </xf>
    <xf numFmtId="0" fontId="13" fillId="6" borderId="56" xfId="0" applyFont="1" applyFill="1" applyBorder="1" applyAlignment="1" applyProtection="1">
      <alignment horizontal="center" textRotation="90" shrinkToFit="1"/>
      <protection hidden="1"/>
    </xf>
    <xf numFmtId="0" fontId="13" fillId="6" borderId="57" xfId="0" applyFont="1" applyFill="1" applyBorder="1" applyAlignment="1" applyProtection="1">
      <alignment horizontal="center" textRotation="90" shrinkToFit="1"/>
      <protection hidden="1"/>
    </xf>
    <xf numFmtId="0" fontId="13" fillId="6" borderId="58" xfId="0" applyFont="1" applyFill="1" applyBorder="1" applyAlignment="1" applyProtection="1">
      <alignment horizontal="center" textRotation="90" shrinkToFit="1"/>
      <protection hidden="1"/>
    </xf>
    <xf numFmtId="0" fontId="13" fillId="6" borderId="8" xfId="0" applyFont="1" applyFill="1" applyBorder="1" applyAlignment="1" applyProtection="1">
      <alignment horizontal="center" textRotation="90" shrinkToFit="1"/>
      <protection hidden="1"/>
    </xf>
    <xf numFmtId="0" fontId="13" fillId="6" borderId="59" xfId="0" applyFont="1" applyFill="1" applyBorder="1" applyAlignment="1" applyProtection="1">
      <alignment horizontal="center" textRotation="90" shrinkToFit="1"/>
      <protection hidden="1"/>
    </xf>
    <xf numFmtId="0" fontId="13" fillId="6" borderId="50" xfId="0" applyFont="1" applyFill="1" applyBorder="1" applyAlignment="1" applyProtection="1">
      <alignment horizontal="center" textRotation="90" shrinkToFit="1"/>
      <protection hidden="1"/>
    </xf>
    <xf numFmtId="0" fontId="16" fillId="0" borderId="17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0" fontId="16" fillId="0" borderId="23" xfId="0" applyFont="1" applyFill="1" applyBorder="1" applyAlignment="1" applyProtection="1">
      <alignment horizontal="center" vertical="center" shrinkToFit="1"/>
      <protection hidden="1"/>
    </xf>
    <xf numFmtId="1" fontId="16" fillId="0" borderId="15" xfId="0" applyNumberFormat="1" applyFont="1" applyFill="1" applyBorder="1" applyAlignment="1" applyProtection="1">
      <alignment horizontal="center" vertical="center" shrinkToFit="1"/>
      <protection hidden="1"/>
    </xf>
    <xf numFmtId="1" fontId="16" fillId="0" borderId="21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22" xfId="0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36" xfId="0" applyFont="1" applyFill="1" applyBorder="1" applyAlignment="1" applyProtection="1">
      <alignment horizontal="center" vertical="center" shrinkToFit="1"/>
      <protection hidden="1"/>
    </xf>
    <xf numFmtId="0" fontId="16" fillId="0" borderId="32" xfId="0" applyFont="1" applyFill="1" applyBorder="1" applyAlignment="1" applyProtection="1">
      <alignment horizontal="center" vertical="center" shrinkToFit="1"/>
      <protection hidden="1"/>
    </xf>
    <xf numFmtId="1" fontId="16" fillId="0" borderId="50" xfId="0" applyNumberFormat="1" applyFont="1" applyFill="1" applyBorder="1" applyAlignment="1" applyProtection="1">
      <alignment horizontal="center" vertical="center" shrinkToFit="1"/>
      <protection hidden="1"/>
    </xf>
    <xf numFmtId="1" fontId="16" fillId="0" borderId="51" xfId="0" applyNumberFormat="1" applyFont="1" applyFill="1" applyBorder="1" applyAlignment="1" applyProtection="1">
      <alignment horizontal="center" vertical="center" shrinkToFit="1"/>
      <protection hidden="1"/>
    </xf>
    <xf numFmtId="1" fontId="16" fillId="0" borderId="6" xfId="0" applyNumberFormat="1" applyFont="1" applyFill="1" applyBorder="1" applyAlignment="1" applyProtection="1">
      <alignment horizontal="center" vertical="center" shrinkToFit="1"/>
      <protection hidden="1"/>
    </xf>
    <xf numFmtId="1" fontId="16" fillId="0" borderId="1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52" xfId="0" applyFont="1" applyFill="1" applyBorder="1" applyAlignment="1" applyProtection="1">
      <alignment horizontal="center" vertical="center" shrinkToFit="1"/>
      <protection hidden="1"/>
    </xf>
    <xf numFmtId="0" fontId="16" fillId="0" borderId="5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6" fillId="0" borderId="21" xfId="0" applyFont="1" applyFill="1" applyBorder="1" applyAlignment="1" applyProtection="1">
      <alignment horizontal="center" vertical="center" shrinkToFit="1"/>
      <protection hidden="1"/>
    </xf>
    <xf numFmtId="0" fontId="16" fillId="0" borderId="45" xfId="0" applyFont="1" applyFill="1" applyBorder="1" applyAlignment="1" applyProtection="1">
      <alignment horizontal="center" vertical="center" shrinkToFit="1"/>
      <protection hidden="1"/>
    </xf>
    <xf numFmtId="0" fontId="16" fillId="0" borderId="19" xfId="0" applyFont="1" applyFill="1" applyBorder="1" applyAlignment="1" applyProtection="1">
      <alignment horizontal="center" vertical="center" shrinkToFit="1"/>
      <protection hidden="1"/>
    </xf>
    <xf numFmtId="0" fontId="13" fillId="6" borderId="37" xfId="0" applyFont="1" applyFill="1" applyBorder="1" applyAlignment="1" applyProtection="1">
      <alignment horizontal="center" vertical="center" shrinkToFit="1"/>
      <protection hidden="1"/>
    </xf>
    <xf numFmtId="0" fontId="13" fillId="7" borderId="12" xfId="0" applyFont="1" applyFill="1" applyBorder="1" applyAlignment="1" applyProtection="1">
      <alignment horizontal="center" vertical="center" shrinkToFit="1"/>
      <protection hidden="1"/>
    </xf>
    <xf numFmtId="0" fontId="13" fillId="7" borderId="13" xfId="0" applyFont="1" applyFill="1" applyBorder="1" applyAlignment="1" applyProtection="1">
      <alignment horizontal="center" vertical="center" shrinkToFit="1"/>
      <protection hidden="1"/>
    </xf>
    <xf numFmtId="0" fontId="13" fillId="7" borderId="30" xfId="0" applyFont="1" applyFill="1" applyBorder="1" applyAlignment="1" applyProtection="1">
      <alignment horizontal="center" vertical="center" shrinkToFit="1"/>
      <protection hidden="1"/>
    </xf>
    <xf numFmtId="0" fontId="13" fillId="7" borderId="37" xfId="0" applyFont="1" applyFill="1" applyBorder="1" applyAlignment="1" applyProtection="1">
      <alignment horizontal="center" vertical="center" shrinkToFit="1"/>
      <protection hidden="1"/>
    </xf>
    <xf numFmtId="0" fontId="16" fillId="0" borderId="46" xfId="0" applyFont="1" applyFill="1" applyBorder="1" applyAlignment="1" applyProtection="1">
      <alignment horizontal="center" vertical="center" shrinkToFit="1"/>
      <protection hidden="1"/>
    </xf>
    <xf numFmtId="0" fontId="13" fillId="7" borderId="14" xfId="0" applyFont="1" applyFill="1" applyBorder="1" applyAlignment="1" applyProtection="1">
      <alignment horizontal="center" vertical="center" shrinkToFit="1"/>
      <protection hidden="1"/>
    </xf>
    <xf numFmtId="0" fontId="13" fillId="6" borderId="65" xfId="0" applyFont="1" applyFill="1" applyBorder="1" applyAlignment="1" applyProtection="1">
      <alignment horizontal="center" textRotation="90" shrinkToFit="1"/>
      <protection hidden="1"/>
    </xf>
    <xf numFmtId="0" fontId="13" fillId="6" borderId="66" xfId="0" applyFont="1" applyFill="1" applyBorder="1" applyAlignment="1" applyProtection="1">
      <alignment horizontal="center" textRotation="90" shrinkToFit="1"/>
      <protection hidden="1"/>
    </xf>
    <xf numFmtId="0" fontId="13" fillId="6" borderId="67" xfId="0" applyFont="1" applyFill="1" applyBorder="1" applyAlignment="1" applyProtection="1">
      <alignment horizontal="center" textRotation="90" shrinkToFit="1"/>
      <protection hidden="1"/>
    </xf>
    <xf numFmtId="0" fontId="16" fillId="0" borderId="38" xfId="0" applyFont="1" applyFill="1" applyBorder="1" applyAlignment="1" applyProtection="1">
      <alignment horizontal="center" vertical="center" shrinkToFit="1"/>
      <protection hidden="1"/>
    </xf>
    <xf numFmtId="0" fontId="13" fillId="6" borderId="39" xfId="0" applyFont="1" applyFill="1" applyBorder="1" applyAlignment="1" applyProtection="1">
      <alignment horizontal="center" vertical="center" shrinkToFit="1"/>
      <protection hidden="1"/>
    </xf>
    <xf numFmtId="1" fontId="16" fillId="0" borderId="16" xfId="0" applyNumberFormat="1" applyFont="1" applyFill="1" applyBorder="1" applyAlignment="1" applyProtection="1">
      <alignment horizontal="center" vertical="center" shrinkToFit="1"/>
      <protection hidden="1"/>
    </xf>
    <xf numFmtId="1" fontId="16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13" fillId="6" borderId="14" xfId="0" applyFont="1" applyFill="1" applyBorder="1" applyAlignment="1" applyProtection="1">
      <alignment horizontal="center" vertical="center" shrinkToFit="1"/>
      <protection hidden="1"/>
    </xf>
    <xf numFmtId="0" fontId="13" fillId="6" borderId="12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locked="0"/>
    </xf>
    <xf numFmtId="0" fontId="16" fillId="0" borderId="70" xfId="0" applyFont="1" applyFill="1" applyBorder="1" applyAlignment="1" applyProtection="1">
      <alignment horizontal="center" vertical="center" shrinkToFit="1"/>
      <protection locked="0"/>
    </xf>
    <xf numFmtId="167" fontId="16" fillId="0" borderId="17" xfId="0" applyNumberFormat="1" applyFont="1" applyFill="1" applyBorder="1" applyAlignment="1" applyProtection="1">
      <alignment horizontal="right" vertical="center" shrinkToFit="1"/>
      <protection locked="0"/>
    </xf>
    <xf numFmtId="167" fontId="16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49" xfId="0" applyFont="1" applyFill="1" applyBorder="1" applyAlignment="1" applyProtection="1">
      <alignment horizontal="center" vertical="center" shrinkToFit="1"/>
      <protection hidden="1"/>
    </xf>
    <xf numFmtId="0" fontId="16" fillId="9" borderId="18" xfId="0" applyFont="1" applyFill="1" applyBorder="1" applyAlignment="1" applyProtection="1">
      <alignment horizontal="left" vertical="center" shrinkToFit="1"/>
      <protection hidden="1"/>
    </xf>
    <xf numFmtId="0" fontId="16" fillId="9" borderId="11" xfId="0" applyFont="1" applyFill="1" applyBorder="1" applyAlignment="1" applyProtection="1">
      <alignment horizontal="left" vertical="center" shrinkToFit="1"/>
      <protection hidden="1"/>
    </xf>
    <xf numFmtId="164" fontId="16" fillId="9" borderId="17" xfId="0" applyNumberFormat="1" applyFont="1" applyFill="1" applyBorder="1" applyAlignment="1" applyProtection="1">
      <alignment horizontal="center" vertical="center" shrinkToFit="1"/>
      <protection hidden="1"/>
    </xf>
    <xf numFmtId="164" fontId="16" fillId="9" borderId="3" xfId="0" applyNumberFormat="1" applyFont="1" applyFill="1" applyBorder="1" applyAlignment="1" applyProtection="1">
      <alignment horizontal="center" vertical="center" shrinkToFit="1"/>
      <protection hidden="1"/>
    </xf>
    <xf numFmtId="164" fontId="16" fillId="9" borderId="19" xfId="0" applyNumberFormat="1" applyFont="1" applyFill="1" applyBorder="1" applyAlignment="1" applyProtection="1">
      <alignment horizontal="center" vertical="center" shrinkToFit="1"/>
      <protection hidden="1"/>
    </xf>
    <xf numFmtId="0" fontId="16" fillId="9" borderId="17" xfId="0" applyFont="1" applyFill="1" applyBorder="1" applyAlignment="1" applyProtection="1">
      <alignment horizontal="left" vertical="center" shrinkToFit="1"/>
      <protection hidden="1"/>
    </xf>
    <xf numFmtId="0" fontId="16" fillId="9" borderId="3" xfId="0" applyFont="1" applyFill="1" applyBorder="1" applyAlignment="1" applyProtection="1">
      <alignment horizontal="left" vertical="center" shrinkToFit="1"/>
      <protection hidden="1"/>
    </xf>
    <xf numFmtId="0" fontId="16" fillId="0" borderId="17" xfId="0" applyFont="1" applyFill="1" applyBorder="1" applyAlignment="1" applyProtection="1">
      <alignment horizontal="left" vertical="center" shrinkToFit="1"/>
      <protection hidden="1"/>
    </xf>
    <xf numFmtId="0" fontId="16" fillId="0" borderId="3" xfId="0" applyFont="1" applyFill="1" applyBorder="1" applyAlignment="1" applyProtection="1">
      <alignment horizontal="left" vertical="center" shrinkToFit="1"/>
      <protection hidden="1"/>
    </xf>
    <xf numFmtId="0" fontId="16" fillId="9" borderId="49" xfId="0" applyFont="1" applyFill="1" applyBorder="1" applyAlignment="1" applyProtection="1">
      <alignment horizontal="center" vertical="center" shrinkToFit="1"/>
      <protection hidden="1"/>
    </xf>
    <xf numFmtId="0" fontId="16" fillId="9" borderId="9" xfId="0" applyFont="1" applyFill="1" applyBorder="1" applyAlignment="1" applyProtection="1">
      <alignment horizontal="center" vertical="center" shrinkToFit="1"/>
      <protection hidden="1"/>
    </xf>
    <xf numFmtId="164" fontId="16" fillId="9" borderId="18" xfId="0" applyNumberFormat="1" applyFont="1" applyFill="1" applyBorder="1" applyAlignment="1" applyProtection="1">
      <alignment horizontal="center" vertical="center" shrinkToFit="1"/>
      <protection hidden="1"/>
    </xf>
    <xf numFmtId="164" fontId="16" fillId="9" borderId="11" xfId="0" applyNumberFormat="1" applyFont="1" applyFill="1" applyBorder="1" applyAlignment="1" applyProtection="1">
      <alignment horizontal="center" vertical="center" shrinkToFit="1"/>
      <protection hidden="1"/>
    </xf>
    <xf numFmtId="164" fontId="16" fillId="9" borderId="2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19" xfId="0" applyFont="1" applyFill="1" applyBorder="1" applyAlignment="1" applyProtection="1">
      <alignment horizontal="left" vertical="center" shrinkToFit="1"/>
      <protection hidden="1"/>
    </xf>
    <xf numFmtId="0" fontId="16" fillId="9" borderId="20" xfId="0" applyFont="1" applyFill="1" applyBorder="1" applyAlignment="1" applyProtection="1">
      <alignment horizontal="left" vertical="center" shrinkToFit="1"/>
      <protection hidden="1"/>
    </xf>
    <xf numFmtId="167" fontId="16" fillId="0" borderId="54" xfId="0" applyNumberFormat="1" applyFont="1" applyFill="1" applyBorder="1" applyAlignment="1" applyProtection="1">
      <alignment horizontal="right" vertical="center" shrinkToFit="1"/>
      <protection locked="0"/>
    </xf>
    <xf numFmtId="167" fontId="16" fillId="0" borderId="55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16" fillId="0" borderId="36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23" xfId="0" applyFont="1" applyFill="1" applyBorder="1" applyAlignment="1" applyProtection="1">
      <alignment horizontal="center" vertical="center" shrinkToFit="1"/>
      <protection locked="0"/>
    </xf>
    <xf numFmtId="164" fontId="16" fillId="0" borderId="18" xfId="0" applyNumberFormat="1" applyFont="1" applyFill="1" applyBorder="1" applyAlignment="1" applyProtection="1">
      <alignment horizontal="center" vertical="center" shrinkToFit="1"/>
      <protection hidden="1"/>
    </xf>
    <xf numFmtId="164" fontId="16" fillId="0" borderId="11" xfId="0" applyNumberFormat="1" applyFont="1" applyFill="1" applyBorder="1" applyAlignment="1" applyProtection="1">
      <alignment horizontal="center" vertical="center" shrinkToFit="1"/>
      <protection hidden="1"/>
    </xf>
    <xf numFmtId="164" fontId="16" fillId="0" borderId="2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18" xfId="0" applyFont="1" applyFill="1" applyBorder="1" applyAlignment="1" applyProtection="1">
      <alignment horizontal="left" vertical="center" shrinkToFit="1"/>
      <protection hidden="1"/>
    </xf>
    <xf numFmtId="0" fontId="16" fillId="0" borderId="11" xfId="0" applyFont="1" applyFill="1" applyBorder="1" applyAlignment="1" applyProtection="1">
      <alignment horizontal="left" vertical="center" shrinkToFit="1"/>
      <protection hidden="1"/>
    </xf>
    <xf numFmtId="0" fontId="16" fillId="0" borderId="20" xfId="0" applyFont="1" applyFill="1" applyBorder="1" applyAlignment="1" applyProtection="1">
      <alignment horizontal="left" vertical="center" shrinkToFit="1"/>
      <protection hidden="1"/>
    </xf>
    <xf numFmtId="164" fontId="16" fillId="0" borderId="17" xfId="0" applyNumberFormat="1" applyFont="1" applyFill="1" applyBorder="1" applyAlignment="1" applyProtection="1">
      <alignment horizontal="center" vertical="center" shrinkToFit="1"/>
      <protection hidden="1"/>
    </xf>
    <xf numFmtId="164" fontId="16" fillId="0" borderId="3" xfId="0" applyNumberFormat="1" applyFont="1" applyFill="1" applyBorder="1" applyAlignment="1" applyProtection="1">
      <alignment horizontal="center" vertical="center" shrinkToFit="1"/>
      <protection hidden="1"/>
    </xf>
    <xf numFmtId="164" fontId="16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16" fillId="9" borderId="19" xfId="0" applyFont="1" applyFill="1" applyBorder="1" applyAlignment="1" applyProtection="1">
      <alignment horizontal="left" vertical="center" shrinkToFit="1"/>
      <protection hidden="1"/>
    </xf>
    <xf numFmtId="0" fontId="5" fillId="0" borderId="0" xfId="0" applyFont="1" applyFill="1" applyAlignment="1" applyProtection="1">
      <alignment horizontal="center" vertical="center"/>
      <protection locked="0"/>
    </xf>
    <xf numFmtId="171" fontId="13" fillId="0" borderId="0" xfId="0" applyNumberFormat="1" applyFont="1" applyFill="1" applyAlignment="1" applyProtection="1">
      <alignment horizontal="center" vertical="center"/>
      <protection locked="0"/>
    </xf>
    <xf numFmtId="0" fontId="16" fillId="0" borderId="25" xfId="0" applyFont="1" applyFill="1" applyBorder="1" applyAlignment="1" applyProtection="1">
      <alignment horizontal="left" vertical="center" shrinkToFit="1"/>
      <protection locked="0"/>
    </xf>
    <xf numFmtId="0" fontId="16" fillId="0" borderId="3" xfId="0" applyFont="1" applyFill="1" applyBorder="1" applyAlignment="1" applyProtection="1">
      <alignment horizontal="left" vertical="center" shrinkToFit="1"/>
      <protection locked="0"/>
    </xf>
    <xf numFmtId="0" fontId="16" fillId="0" borderId="23" xfId="0" applyFont="1" applyFill="1" applyBorder="1" applyAlignment="1" applyProtection="1">
      <alignment horizontal="left" vertical="center" shrinkToFit="1"/>
      <protection locked="0"/>
    </xf>
    <xf numFmtId="0" fontId="16" fillId="0" borderId="24" xfId="0" applyFont="1" applyFill="1" applyBorder="1" applyAlignment="1" applyProtection="1">
      <alignment horizontal="left" vertical="center" shrinkToFit="1"/>
      <protection locked="0"/>
    </xf>
    <xf numFmtId="0" fontId="16" fillId="0" borderId="4" xfId="0" applyFont="1" applyFill="1" applyBorder="1" applyAlignment="1" applyProtection="1">
      <alignment horizontal="left" vertical="center" shrinkToFit="1"/>
      <protection locked="0"/>
    </xf>
    <xf numFmtId="0" fontId="16" fillId="0" borderId="36" xfId="0" applyFont="1" applyFill="1" applyBorder="1" applyAlignment="1" applyProtection="1">
      <alignment horizontal="left" vertical="center" shrinkToFit="1"/>
      <protection locked="0"/>
    </xf>
    <xf numFmtId="0" fontId="16" fillId="0" borderId="31" xfId="0" applyFont="1" applyFill="1" applyBorder="1" applyAlignment="1" applyProtection="1">
      <alignment horizontal="left" vertical="center" shrinkToFit="1"/>
      <protection locked="0"/>
    </xf>
    <xf numFmtId="0" fontId="16" fillId="0" borderId="2" xfId="0" applyFont="1" applyFill="1" applyBorder="1" applyAlignment="1" applyProtection="1">
      <alignment horizontal="left" vertical="center" shrinkToFit="1"/>
      <protection locked="0"/>
    </xf>
    <xf numFmtId="0" fontId="16" fillId="0" borderId="45" xfId="0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Fill="1" applyBorder="1" applyAlignment="1" applyProtection="1">
      <alignment horizontal="right" vertical="center"/>
      <protection hidden="1"/>
    </xf>
    <xf numFmtId="0" fontId="13" fillId="0" borderId="0" xfId="0" applyFont="1" applyFill="1" applyAlignment="1" applyProtection="1">
      <alignment horizontal="right" vertical="center"/>
      <protection hidden="1"/>
    </xf>
    <xf numFmtId="2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169" fontId="13" fillId="0" borderId="0" xfId="0" applyNumberFormat="1" applyFont="1" applyFill="1" applyBorder="1" applyAlignment="1" applyProtection="1">
      <alignment horizontal="left" vertical="center"/>
      <protection locked="0"/>
    </xf>
    <xf numFmtId="0" fontId="13" fillId="7" borderId="63" xfId="0" applyFont="1" applyFill="1" applyBorder="1" applyAlignment="1" applyProtection="1">
      <alignment horizontal="center" textRotation="90"/>
      <protection hidden="1"/>
    </xf>
    <xf numFmtId="0" fontId="13" fillId="7" borderId="55" xfId="0" applyFont="1" applyFill="1" applyBorder="1" applyAlignment="1" applyProtection="1">
      <alignment horizontal="center" textRotation="90"/>
      <protection hidden="1"/>
    </xf>
    <xf numFmtId="0" fontId="13" fillId="7" borderId="60" xfId="0" applyFont="1" applyFill="1" applyBorder="1" applyAlignment="1" applyProtection="1">
      <alignment horizontal="center" textRotation="90"/>
      <protection hidden="1"/>
    </xf>
    <xf numFmtId="0" fontId="13" fillId="7" borderId="1" xfId="0" applyFont="1" applyFill="1" applyBorder="1" applyAlignment="1" applyProtection="1">
      <alignment horizontal="center" textRotation="90"/>
      <protection hidden="1"/>
    </xf>
    <xf numFmtId="0" fontId="13" fillId="7" borderId="0" xfId="0" applyFont="1" applyFill="1" applyBorder="1" applyAlignment="1" applyProtection="1">
      <alignment horizontal="center" textRotation="90"/>
      <protection hidden="1"/>
    </xf>
    <xf numFmtId="0" fontId="13" fillId="7" borderId="62" xfId="0" applyFont="1" applyFill="1" applyBorder="1" applyAlignment="1" applyProtection="1">
      <alignment horizontal="center" textRotation="90"/>
      <protection hidden="1"/>
    </xf>
    <xf numFmtId="0" fontId="13" fillId="7" borderId="64" xfId="0" applyFont="1" applyFill="1" applyBorder="1" applyAlignment="1" applyProtection="1">
      <alignment horizontal="center" textRotation="90"/>
      <protection hidden="1"/>
    </xf>
    <xf numFmtId="0" fontId="13" fillId="7" borderId="5" xfId="0" applyFont="1" applyFill="1" applyBorder="1" applyAlignment="1" applyProtection="1">
      <alignment horizontal="center" textRotation="90"/>
      <protection hidden="1"/>
    </xf>
    <xf numFmtId="0" fontId="13" fillId="7" borderId="52" xfId="0" applyFont="1" applyFill="1" applyBorder="1" applyAlignment="1" applyProtection="1">
      <alignment horizontal="center" textRotation="90"/>
      <protection hidden="1"/>
    </xf>
    <xf numFmtId="0" fontId="13" fillId="7" borderId="54" xfId="0" applyFont="1" applyFill="1" applyBorder="1" applyAlignment="1" applyProtection="1">
      <alignment horizontal="center" textRotation="90"/>
      <protection hidden="1"/>
    </xf>
    <xf numFmtId="0" fontId="13" fillId="7" borderId="68" xfId="0" applyFont="1" applyFill="1" applyBorder="1" applyAlignment="1" applyProtection="1">
      <alignment horizontal="center" textRotation="90"/>
      <protection hidden="1"/>
    </xf>
    <xf numFmtId="0" fontId="13" fillId="7" borderId="61" xfId="0" applyFont="1" applyFill="1" applyBorder="1" applyAlignment="1" applyProtection="1">
      <alignment horizontal="center" textRotation="90"/>
      <protection hidden="1"/>
    </xf>
    <xf numFmtId="0" fontId="13" fillId="7" borderId="69" xfId="0" applyFont="1" applyFill="1" applyBorder="1" applyAlignment="1" applyProtection="1">
      <alignment horizontal="center" textRotation="90"/>
      <protection hidden="1"/>
    </xf>
    <xf numFmtId="0" fontId="13" fillId="7" borderId="51" xfId="0" applyFont="1" applyFill="1" applyBorder="1" applyAlignment="1" applyProtection="1">
      <alignment horizontal="center" textRotation="90"/>
      <protection hidden="1"/>
    </xf>
    <xf numFmtId="0" fontId="13" fillId="7" borderId="70" xfId="0" applyFont="1" applyFill="1" applyBorder="1" applyAlignment="1" applyProtection="1">
      <alignment horizontal="center" textRotation="90"/>
      <protection hidden="1"/>
    </xf>
    <xf numFmtId="0" fontId="13" fillId="7" borderId="29" xfId="0" applyFont="1" applyFill="1" applyBorder="1" applyAlignment="1" applyProtection="1">
      <alignment horizontal="center" vertical="center" shrinkToFit="1"/>
      <protection hidden="1"/>
    </xf>
    <xf numFmtId="0" fontId="16" fillId="0" borderId="31" xfId="0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3" fillId="8" borderId="53" xfId="0" applyFont="1" applyFill="1" applyBorder="1" applyAlignment="1" applyProtection="1">
      <alignment horizontal="center" vertical="center"/>
      <protection hidden="1"/>
    </xf>
    <xf numFmtId="0" fontId="13" fillId="8" borderId="37" xfId="0" applyFont="1" applyFill="1" applyBorder="1" applyAlignment="1" applyProtection="1">
      <alignment horizontal="center" vertical="center"/>
      <protection hidden="1"/>
    </xf>
    <xf numFmtId="169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7" borderId="29" xfId="0" applyFont="1" applyFill="1" applyBorder="1" applyAlignment="1" applyProtection="1">
      <alignment horizontal="center" vertical="center"/>
      <protection hidden="1"/>
    </xf>
    <xf numFmtId="0" fontId="13" fillId="7" borderId="13" xfId="0" applyFont="1" applyFill="1" applyBorder="1" applyAlignment="1" applyProtection="1">
      <alignment horizontal="center" vertical="center"/>
      <protection hidden="1"/>
    </xf>
    <xf numFmtId="0" fontId="13" fillId="7" borderId="30" xfId="0" applyFont="1" applyFill="1" applyBorder="1" applyAlignment="1" applyProtection="1">
      <alignment horizontal="center" vertical="center"/>
      <protection hidden="1"/>
    </xf>
    <xf numFmtId="0" fontId="16" fillId="0" borderId="21" xfId="0" applyFont="1" applyFill="1" applyBorder="1" applyAlignment="1" applyProtection="1">
      <alignment horizontal="left" vertical="center" shrinkToFit="1"/>
      <protection hidden="1"/>
    </xf>
    <xf numFmtId="0" fontId="16" fillId="0" borderId="2" xfId="0" applyFont="1" applyFill="1" applyBorder="1" applyAlignment="1" applyProtection="1">
      <alignment horizontal="left" vertical="center" shrinkToFit="1"/>
      <protection hidden="1"/>
    </xf>
    <xf numFmtId="164" fontId="16" fillId="0" borderId="21" xfId="0" applyNumberFormat="1" applyFont="1" applyFill="1" applyBorder="1" applyAlignment="1" applyProtection="1">
      <alignment horizontal="center" vertical="center" shrinkToFit="1"/>
      <protection hidden="1"/>
    </xf>
    <xf numFmtId="164" fontId="16" fillId="0" borderId="2" xfId="0" applyNumberFormat="1" applyFont="1" applyFill="1" applyBorder="1" applyAlignment="1" applyProtection="1">
      <alignment horizontal="center" vertical="center" shrinkToFit="1"/>
      <protection hidden="1"/>
    </xf>
    <xf numFmtId="164" fontId="16" fillId="0" borderId="22" xfId="0" applyNumberFormat="1" applyFont="1" applyFill="1" applyBorder="1" applyAlignment="1" applyProtection="1">
      <alignment horizontal="center" vertical="center" shrinkToFit="1"/>
      <protection hidden="1"/>
    </xf>
    <xf numFmtId="0" fontId="13" fillId="6" borderId="29" xfId="0" applyFont="1" applyFill="1" applyBorder="1" applyAlignment="1" applyProtection="1">
      <alignment horizontal="center" vertical="center"/>
      <protection hidden="1"/>
    </xf>
    <xf numFmtId="0" fontId="13" fillId="6" borderId="13" xfId="0" applyFont="1" applyFill="1" applyBorder="1" applyAlignment="1" applyProtection="1">
      <alignment horizontal="center" vertical="center"/>
      <protection hidden="1"/>
    </xf>
    <xf numFmtId="0" fontId="13" fillId="6" borderId="30" xfId="0" applyFont="1" applyFill="1" applyBorder="1" applyAlignment="1" applyProtection="1">
      <alignment horizontal="center" vertical="center"/>
      <protection hidden="1"/>
    </xf>
    <xf numFmtId="172" fontId="13" fillId="0" borderId="0" xfId="0" applyNumberFormat="1" applyFont="1" applyFill="1" applyBorder="1" applyAlignment="1" applyProtection="1">
      <alignment horizontal="left" vertical="center"/>
      <protection locked="0"/>
    </xf>
    <xf numFmtId="0" fontId="16" fillId="0" borderId="72" xfId="0" applyFont="1" applyFill="1" applyBorder="1" applyAlignment="1" applyProtection="1">
      <alignment horizontal="center" vertical="center" shrinkToFit="1"/>
      <protection locked="0"/>
    </xf>
    <xf numFmtId="0" fontId="16" fillId="0" borderId="73" xfId="0" applyFont="1" applyFill="1" applyBorder="1" applyAlignment="1" applyProtection="1">
      <alignment horizontal="center" vertical="center" shrinkToFit="1"/>
      <protection locked="0"/>
    </xf>
    <xf numFmtId="0" fontId="16" fillId="0" borderId="55" xfId="0" applyFont="1" applyFill="1" applyBorder="1" applyAlignment="1" applyProtection="1">
      <alignment horizontal="center" vertical="center" shrinkToFit="1"/>
      <protection locked="0"/>
    </xf>
    <xf numFmtId="0" fontId="16" fillId="0" borderId="22" xfId="0" applyFont="1" applyFill="1" applyBorder="1" applyAlignment="1" applyProtection="1">
      <alignment horizontal="left" vertical="center" shrinkToFit="1"/>
      <protection hidden="1"/>
    </xf>
    <xf numFmtId="0" fontId="24" fillId="0" borderId="10" xfId="0" applyNumberFormat="1" applyFont="1" applyBorder="1" applyAlignment="1" applyProtection="1">
      <alignment vertical="center"/>
      <protection locked="0" hidden="1"/>
    </xf>
    <xf numFmtId="0" fontId="0" fillId="0" borderId="4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24" fillId="0" borderId="10" xfId="0" applyNumberFormat="1" applyFont="1" applyBorder="1" applyAlignment="1" applyProtection="1">
      <alignment vertical="center"/>
      <protection hidden="1"/>
    </xf>
    <xf numFmtId="0" fontId="0" fillId="0" borderId="4" xfId="0" applyBorder="1" applyAlignment="1">
      <alignment vertical="center"/>
    </xf>
    <xf numFmtId="0" fontId="0" fillId="0" borderId="32" xfId="0" applyBorder="1" applyAlignment="1">
      <alignment vertical="center"/>
    </xf>
    <xf numFmtId="0" fontId="34" fillId="0" borderId="10" xfId="0" applyNumberFormat="1" applyFont="1" applyBorder="1" applyAlignment="1" applyProtection="1">
      <alignment vertical="center"/>
      <protection hidden="1"/>
    </xf>
    <xf numFmtId="0" fontId="33" fillId="0" borderId="4" xfId="0" applyFont="1" applyBorder="1" applyAlignment="1">
      <alignment vertical="center"/>
    </xf>
    <xf numFmtId="0" fontId="33" fillId="0" borderId="32" xfId="0" applyFont="1" applyBorder="1" applyAlignment="1">
      <alignment vertical="center"/>
    </xf>
    <xf numFmtId="0" fontId="24" fillId="0" borderId="4" xfId="0" applyNumberFormat="1" applyFont="1" applyBorder="1" applyAlignment="1" applyProtection="1">
      <alignment vertical="center"/>
      <protection hidden="1"/>
    </xf>
    <xf numFmtId="0" fontId="24" fillId="0" borderId="32" xfId="0" applyNumberFormat="1" applyFont="1" applyBorder="1" applyAlignment="1" applyProtection="1">
      <alignment vertical="center"/>
      <protection hidden="1"/>
    </xf>
    <xf numFmtId="0" fontId="16" fillId="0" borderId="17" xfId="0" applyFont="1" applyBorder="1" applyAlignment="1" applyProtection="1">
      <alignment horizontal="center" vertical="center" shrinkToFit="1"/>
      <protection hidden="1"/>
    </xf>
    <xf numFmtId="0" fontId="16" fillId="0" borderId="3" xfId="0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 applyProtection="1">
      <alignment horizontal="center" vertical="center" shrinkToFit="1"/>
      <protection hidden="1"/>
    </xf>
    <xf numFmtId="0" fontId="16" fillId="0" borderId="19" xfId="0" applyFont="1" applyBorder="1" applyAlignment="1" applyProtection="1">
      <alignment horizontal="center" vertical="center" shrinkToFit="1"/>
      <protection hidden="1"/>
    </xf>
    <xf numFmtId="0" fontId="16" fillId="0" borderId="5" xfId="0" applyFont="1" applyBorder="1" applyAlignment="1" applyProtection="1">
      <alignment horizontal="center" vertical="center" shrinkToFit="1"/>
      <protection hidden="1"/>
    </xf>
    <xf numFmtId="0" fontId="16" fillId="0" borderId="52" xfId="0" applyFont="1" applyBorder="1" applyAlignment="1" applyProtection="1">
      <alignment horizontal="center" vertical="center" shrinkToFit="1"/>
      <protection hidden="1"/>
    </xf>
    <xf numFmtId="0" fontId="16" fillId="0" borderId="50" xfId="0" applyFont="1" applyBorder="1" applyAlignment="1" applyProtection="1">
      <alignment horizontal="center" vertical="center" shrinkToFit="1"/>
      <protection hidden="1"/>
    </xf>
    <xf numFmtId="1" fontId="16" fillId="0" borderId="50" xfId="0" applyNumberFormat="1" applyFont="1" applyBorder="1" applyAlignment="1" applyProtection="1">
      <alignment horizontal="center" vertical="center" shrinkToFit="1"/>
      <protection hidden="1"/>
    </xf>
    <xf numFmtId="1" fontId="16" fillId="0" borderId="51" xfId="0" applyNumberFormat="1" applyFont="1" applyBorder="1" applyAlignment="1" applyProtection="1">
      <alignment horizontal="center" vertical="center" shrinkToFit="1"/>
      <protection hidden="1"/>
    </xf>
    <xf numFmtId="0" fontId="16" fillId="0" borderId="10" xfId="0" applyFont="1" applyBorder="1" applyAlignment="1" applyProtection="1">
      <alignment horizontal="center" vertical="center" shrinkToFit="1"/>
      <protection hidden="1"/>
    </xf>
    <xf numFmtId="0" fontId="16" fillId="0" borderId="4" xfId="0" applyFont="1" applyBorder="1" applyAlignment="1" applyProtection="1">
      <alignment horizontal="center" vertical="center" shrinkToFit="1"/>
      <protection hidden="1"/>
    </xf>
    <xf numFmtId="0" fontId="16" fillId="0" borderId="36" xfId="0" applyFont="1" applyBorder="1" applyAlignment="1" applyProtection="1">
      <alignment horizontal="center" vertical="center" shrinkToFit="1"/>
      <protection hidden="1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166" fontId="16" fillId="0" borderId="25" xfId="0" applyNumberFormat="1" applyFont="1" applyBorder="1" applyAlignment="1" applyProtection="1">
      <alignment horizontal="center" vertical="center" shrinkToFit="1"/>
      <protection hidden="1"/>
    </xf>
    <xf numFmtId="166" fontId="16" fillId="0" borderId="3" xfId="0" applyNumberFormat="1" applyFont="1" applyBorder="1" applyAlignment="1" applyProtection="1">
      <alignment horizontal="center" vertical="center" shrinkToFit="1"/>
      <protection hidden="1"/>
    </xf>
    <xf numFmtId="0" fontId="16" fillId="0" borderId="38" xfId="0" applyFont="1" applyBorder="1" applyAlignment="1" applyProtection="1">
      <alignment horizontal="left" vertical="center" shrinkToFit="1"/>
      <protection hidden="1"/>
    </xf>
    <xf numFmtId="0" fontId="16" fillId="0" borderId="47" xfId="0" applyFont="1" applyBorder="1" applyAlignment="1" applyProtection="1">
      <alignment horizontal="left" vertical="center" shrinkToFit="1"/>
      <protection hidden="1"/>
    </xf>
    <xf numFmtId="0" fontId="16" fillId="0" borderId="47" xfId="0" applyFont="1" applyBorder="1" applyAlignment="1" applyProtection="1">
      <alignment horizontal="center" vertical="center" shrinkToFit="1"/>
      <protection hidden="1"/>
    </xf>
    <xf numFmtId="0" fontId="16" fillId="0" borderId="48" xfId="0" applyFont="1" applyBorder="1" applyAlignment="1" applyProtection="1">
      <alignment horizontal="center" vertical="center" shrinkToFit="1"/>
      <protection hidden="1"/>
    </xf>
    <xf numFmtId="0" fontId="16" fillId="0" borderId="16" xfId="0" applyFont="1" applyBorder="1" applyAlignment="1" applyProtection="1">
      <alignment horizontal="center" vertical="center" shrinkToFit="1"/>
      <protection hidden="1"/>
    </xf>
    <xf numFmtId="0" fontId="16" fillId="3" borderId="38" xfId="0" applyFont="1" applyFill="1" applyBorder="1" applyAlignment="1" applyProtection="1">
      <alignment horizontal="center" vertical="center" shrinkToFit="1"/>
      <protection hidden="1"/>
    </xf>
    <xf numFmtId="0" fontId="16" fillId="3" borderId="47" xfId="0" applyFont="1" applyFill="1" applyBorder="1" applyAlignment="1" applyProtection="1">
      <alignment horizontal="center" vertical="center" shrinkToFit="1"/>
      <protection hidden="1"/>
    </xf>
    <xf numFmtId="0" fontId="16" fillId="0" borderId="32" xfId="0" applyFont="1" applyBorder="1" applyAlignment="1" applyProtection="1">
      <alignment horizontal="center" vertical="center" shrinkToFit="1"/>
      <protection hidden="1"/>
    </xf>
    <xf numFmtId="0" fontId="16" fillId="0" borderId="6" xfId="0" applyFont="1" applyBorder="1" applyAlignment="1" applyProtection="1">
      <alignment horizontal="center" vertical="center" shrinkToFit="1"/>
      <protection hidden="1"/>
    </xf>
    <xf numFmtId="1" fontId="16" fillId="0" borderId="6" xfId="0" applyNumberFormat="1" applyFont="1" applyBorder="1" applyAlignment="1" applyProtection="1">
      <alignment horizontal="center" vertical="center" shrinkToFit="1"/>
      <protection hidden="1"/>
    </xf>
    <xf numFmtId="1" fontId="16" fillId="0" borderId="10" xfId="0" applyNumberFormat="1" applyFont="1" applyBorder="1" applyAlignment="1" applyProtection="1">
      <alignment horizontal="center" vertical="center" shrinkToFit="1"/>
      <protection hidden="1"/>
    </xf>
    <xf numFmtId="166" fontId="16" fillId="0" borderId="24" xfId="0" applyNumberFormat="1" applyFont="1" applyBorder="1" applyAlignment="1" applyProtection="1">
      <alignment horizontal="center" vertical="center" shrinkToFit="1"/>
      <protection hidden="1"/>
    </xf>
    <xf numFmtId="166" fontId="16" fillId="0" borderId="4" xfId="0" applyNumberFormat="1" applyFont="1" applyBorder="1" applyAlignment="1" applyProtection="1">
      <alignment horizontal="center" vertical="center" shrinkToFit="1"/>
      <protection hidden="1"/>
    </xf>
    <xf numFmtId="0" fontId="16" fillId="0" borderId="40" xfId="0" applyFont="1" applyBorder="1" applyAlignment="1" applyProtection="1">
      <alignment horizontal="left" vertical="center" shrinkToFit="1"/>
      <protection hidden="1"/>
    </xf>
    <xf numFmtId="0" fontId="16" fillId="0" borderId="43" xfId="0" applyFont="1" applyBorder="1" applyAlignment="1" applyProtection="1">
      <alignment horizontal="left" vertical="center" shrinkToFit="1"/>
      <protection hidden="1"/>
    </xf>
    <xf numFmtId="0" fontId="16" fillId="0" borderId="43" xfId="0" applyFont="1" applyBorder="1" applyAlignment="1" applyProtection="1">
      <alignment horizontal="center" vertical="center" shrinkToFit="1"/>
      <protection hidden="1"/>
    </xf>
    <xf numFmtId="0" fontId="16" fillId="0" borderId="44" xfId="0" applyFont="1" applyBorder="1" applyAlignment="1" applyProtection="1">
      <alignment horizontal="center" vertical="center" shrinkToFit="1"/>
      <protection hidden="1"/>
    </xf>
    <xf numFmtId="0" fontId="16" fillId="3" borderId="6" xfId="0" applyFont="1" applyFill="1" applyBorder="1" applyAlignment="1" applyProtection="1">
      <alignment horizontal="center" vertical="center" shrinkToFit="1"/>
      <protection hidden="1"/>
    </xf>
    <xf numFmtId="0" fontId="16" fillId="0" borderId="40" xfId="0" applyFont="1" applyBorder="1" applyAlignment="1" applyProtection="1">
      <alignment horizontal="center" vertical="center" shrinkToFit="1"/>
      <protection hidden="1"/>
    </xf>
    <xf numFmtId="0" fontId="16" fillId="0" borderId="21" xfId="0" applyFont="1" applyBorder="1" applyAlignment="1" applyProtection="1">
      <alignment horizontal="center" vertical="center" shrinkToFit="1"/>
      <protection hidden="1"/>
    </xf>
    <xf numFmtId="0" fontId="16" fillId="0" borderId="2" xfId="0" applyFont="1" applyBorder="1" applyAlignment="1" applyProtection="1">
      <alignment horizontal="center" vertical="center" shrinkToFit="1"/>
      <protection hidden="1"/>
    </xf>
    <xf numFmtId="0" fontId="16" fillId="0" borderId="45" xfId="0" applyFont="1" applyBorder="1" applyAlignment="1" applyProtection="1">
      <alignment horizontal="center" vertical="center" shrinkToFit="1"/>
      <protection hidden="1"/>
    </xf>
    <xf numFmtId="0" fontId="16" fillId="0" borderId="22" xfId="0" applyFont="1" applyBorder="1" applyAlignment="1" applyProtection="1">
      <alignment horizontal="center" vertical="center" shrinkToFit="1"/>
      <protection hidden="1"/>
    </xf>
    <xf numFmtId="0" fontId="16" fillId="0" borderId="15" xfId="0" applyFont="1" applyBorder="1" applyAlignment="1" applyProtection="1">
      <alignment horizontal="center" vertical="center" shrinkToFit="1"/>
      <protection hidden="1"/>
    </xf>
    <xf numFmtId="1" fontId="16" fillId="0" borderId="15" xfId="0" applyNumberFormat="1" applyFont="1" applyBorder="1" applyAlignment="1" applyProtection="1">
      <alignment horizontal="center" vertical="center" shrinkToFit="1"/>
      <protection hidden="1"/>
    </xf>
    <xf numFmtId="1" fontId="16" fillId="0" borderId="21" xfId="0" applyNumberFormat="1" applyFont="1" applyBorder="1" applyAlignment="1" applyProtection="1">
      <alignment horizontal="center" vertical="center" shrinkToFit="1"/>
      <protection hidden="1"/>
    </xf>
    <xf numFmtId="166" fontId="16" fillId="0" borderId="31" xfId="0" applyNumberFormat="1" applyFont="1" applyBorder="1" applyAlignment="1" applyProtection="1">
      <alignment horizontal="center" vertical="center" shrinkToFit="1"/>
      <protection hidden="1"/>
    </xf>
    <xf numFmtId="166" fontId="16" fillId="0" borderId="2" xfId="0" applyNumberFormat="1" applyFont="1" applyBorder="1" applyAlignment="1" applyProtection="1">
      <alignment horizontal="center" vertical="center" shrinkToFit="1"/>
      <protection hidden="1"/>
    </xf>
    <xf numFmtId="0" fontId="16" fillId="0" borderId="46" xfId="0" applyFont="1" applyBorder="1" applyAlignment="1" applyProtection="1">
      <alignment horizontal="left" vertical="center" shrinkToFit="1"/>
      <protection hidden="1"/>
    </xf>
    <xf numFmtId="0" fontId="16" fillId="0" borderId="41" xfId="0" applyFont="1" applyBorder="1" applyAlignment="1" applyProtection="1">
      <alignment horizontal="left" vertical="center" shrinkToFit="1"/>
      <protection hidden="1"/>
    </xf>
    <xf numFmtId="0" fontId="16" fillId="3" borderId="41" xfId="0" applyFont="1" applyFill="1" applyBorder="1" applyAlignment="1" applyProtection="1">
      <alignment horizontal="center" vertical="center" shrinkToFit="1"/>
      <protection hidden="1"/>
    </xf>
    <xf numFmtId="0" fontId="16" fillId="3" borderId="42" xfId="0" applyFont="1" applyFill="1" applyBorder="1" applyAlignment="1" applyProtection="1">
      <alignment horizontal="center" vertical="center" shrinkToFit="1"/>
      <protection hidden="1"/>
    </xf>
    <xf numFmtId="0" fontId="16" fillId="0" borderId="46" xfId="0" applyFont="1" applyBorder="1" applyAlignment="1" applyProtection="1">
      <alignment horizontal="center" vertical="center" shrinkToFit="1"/>
      <protection hidden="1"/>
    </xf>
    <xf numFmtId="0" fontId="16" fillId="0" borderId="41" xfId="0" applyFont="1" applyBorder="1" applyAlignment="1" applyProtection="1">
      <alignment horizontal="center" vertical="center" shrinkToFit="1"/>
      <protection hidden="1"/>
    </xf>
    <xf numFmtId="0" fontId="16" fillId="0" borderId="42" xfId="0" applyFont="1" applyBorder="1" applyAlignment="1" applyProtection="1">
      <alignment horizontal="center" vertical="center" shrinkToFit="1"/>
      <protection hidden="1"/>
    </xf>
    <xf numFmtId="0" fontId="23" fillId="0" borderId="33" xfId="0" applyFont="1" applyBorder="1" applyAlignment="1" applyProtection="1">
      <alignment horizontal="center" vertical="center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23" fillId="0" borderId="35" xfId="0" applyFont="1" applyBorder="1" applyAlignment="1" applyProtection="1">
      <alignment horizontal="center" vertical="center"/>
      <protection hidden="1"/>
    </xf>
    <xf numFmtId="0" fontId="23" fillId="0" borderId="26" xfId="0" applyFont="1" applyBorder="1" applyAlignment="1" applyProtection="1">
      <alignment horizontal="center" vertical="center"/>
      <protection hidden="1"/>
    </xf>
    <xf numFmtId="0" fontId="23" fillId="0" borderId="27" xfId="0" applyFont="1" applyBorder="1" applyAlignment="1" applyProtection="1">
      <alignment horizontal="center" vertical="center"/>
      <protection hidden="1"/>
    </xf>
    <xf numFmtId="0" fontId="23" fillId="0" borderId="28" xfId="0" applyFont="1" applyBorder="1" applyAlignment="1" applyProtection="1">
      <alignment horizontal="center" vertical="center"/>
      <protection hidden="1"/>
    </xf>
    <xf numFmtId="0" fontId="13" fillId="5" borderId="29" xfId="0" applyFont="1" applyFill="1" applyBorder="1" applyAlignment="1" applyProtection="1">
      <alignment horizontal="center" vertical="center" shrinkToFit="1"/>
      <protection hidden="1"/>
    </xf>
    <xf numFmtId="0" fontId="13" fillId="5" borderId="13" xfId="0" applyFont="1" applyFill="1" applyBorder="1" applyAlignment="1" applyProtection="1">
      <alignment horizontal="center" vertical="center" shrinkToFit="1"/>
      <protection hidden="1"/>
    </xf>
    <xf numFmtId="0" fontId="13" fillId="5" borderId="30" xfId="0" applyFont="1" applyFill="1" applyBorder="1" applyAlignment="1" applyProtection="1">
      <alignment horizontal="center" vertical="center" shrinkToFit="1"/>
      <protection hidden="1"/>
    </xf>
    <xf numFmtId="0" fontId="13" fillId="5" borderId="14" xfId="0" applyFont="1" applyFill="1" applyBorder="1" applyAlignment="1" applyProtection="1">
      <alignment horizontal="center" vertical="center" shrinkToFit="1"/>
      <protection hidden="1"/>
    </xf>
    <xf numFmtId="0" fontId="13" fillId="5" borderId="37" xfId="0" applyFont="1" applyFill="1" applyBorder="1" applyAlignment="1" applyProtection="1">
      <alignment horizontal="center" vertical="center" shrinkToFit="1"/>
      <protection hidden="1"/>
    </xf>
    <xf numFmtId="1" fontId="16" fillId="0" borderId="16" xfId="0" applyNumberFormat="1" applyFont="1" applyBorder="1" applyAlignment="1" applyProtection="1">
      <alignment horizontal="center" vertical="center" shrinkToFit="1"/>
      <protection hidden="1"/>
    </xf>
    <xf numFmtId="1" fontId="16" fillId="0" borderId="17" xfId="0" applyNumberFormat="1" applyFont="1" applyBorder="1" applyAlignment="1" applyProtection="1">
      <alignment horizontal="center" vertical="center" shrinkToFit="1"/>
      <protection hidden="1"/>
    </xf>
    <xf numFmtId="0" fontId="16" fillId="0" borderId="38" xfId="0" applyFont="1" applyBorder="1" applyAlignment="1" applyProtection="1">
      <alignment horizontal="center" vertical="center" shrinkToFit="1"/>
      <protection hidden="1"/>
    </xf>
    <xf numFmtId="0" fontId="13" fillId="5" borderId="56" xfId="0" applyFont="1" applyFill="1" applyBorder="1" applyAlignment="1" applyProtection="1">
      <alignment horizontal="center" textRotation="90" shrinkToFit="1"/>
      <protection hidden="1"/>
    </xf>
    <xf numFmtId="0" fontId="13" fillId="5" borderId="57" xfId="0" applyFont="1" applyFill="1" applyBorder="1" applyAlignment="1" applyProtection="1">
      <alignment horizontal="center" textRotation="90" shrinkToFit="1"/>
      <protection hidden="1"/>
    </xf>
    <xf numFmtId="0" fontId="13" fillId="5" borderId="58" xfId="0" applyFont="1" applyFill="1" applyBorder="1" applyAlignment="1" applyProtection="1">
      <alignment horizontal="center" textRotation="90" shrinkToFit="1"/>
      <protection hidden="1"/>
    </xf>
    <xf numFmtId="0" fontId="13" fillId="5" borderId="8" xfId="0" applyFont="1" applyFill="1" applyBorder="1" applyAlignment="1" applyProtection="1">
      <alignment horizontal="center" textRotation="90" shrinkToFit="1"/>
      <protection hidden="1"/>
    </xf>
    <xf numFmtId="0" fontId="13" fillId="5" borderId="59" xfId="0" applyFont="1" applyFill="1" applyBorder="1" applyAlignment="1" applyProtection="1">
      <alignment horizontal="center" textRotation="90" shrinkToFit="1"/>
      <protection hidden="1"/>
    </xf>
    <xf numFmtId="0" fontId="13" fillId="5" borderId="50" xfId="0" applyFont="1" applyFill="1" applyBorder="1" applyAlignment="1" applyProtection="1">
      <alignment horizontal="center" textRotation="90" shrinkToFit="1"/>
      <protection hidden="1"/>
    </xf>
    <xf numFmtId="0" fontId="13" fillId="5" borderId="65" xfId="0" applyFont="1" applyFill="1" applyBorder="1" applyAlignment="1" applyProtection="1">
      <alignment horizontal="center" textRotation="90" shrinkToFit="1"/>
      <protection hidden="1"/>
    </xf>
    <xf numFmtId="0" fontId="13" fillId="5" borderId="66" xfId="0" applyFont="1" applyFill="1" applyBorder="1" applyAlignment="1" applyProtection="1">
      <alignment horizontal="center" textRotation="90" shrinkToFit="1"/>
      <protection hidden="1"/>
    </xf>
    <xf numFmtId="0" fontId="13" fillId="5" borderId="67" xfId="0" applyFont="1" applyFill="1" applyBorder="1" applyAlignment="1" applyProtection="1">
      <alignment horizontal="center" textRotation="90" shrinkToFit="1"/>
      <protection hidden="1"/>
    </xf>
    <xf numFmtId="0" fontId="13" fillId="5" borderId="12" xfId="0" applyFont="1" applyFill="1" applyBorder="1" applyAlignment="1" applyProtection="1">
      <alignment horizontal="center" vertical="center" shrinkToFit="1"/>
      <protection hidden="1"/>
    </xf>
    <xf numFmtId="0" fontId="13" fillId="5" borderId="39" xfId="0" applyFont="1" applyFill="1" applyBorder="1" applyAlignment="1" applyProtection="1">
      <alignment horizontal="center" vertical="center" shrinkToFit="1"/>
      <protection hidden="1"/>
    </xf>
    <xf numFmtId="0" fontId="13" fillId="4" borderId="37" xfId="0" applyFont="1" applyFill="1" applyBorder="1" applyAlignment="1" applyProtection="1">
      <alignment horizontal="center" vertical="center" shrinkToFit="1"/>
      <protection hidden="1"/>
    </xf>
    <xf numFmtId="0" fontId="13" fillId="4" borderId="12" xfId="0" applyFont="1" applyFill="1" applyBorder="1" applyAlignment="1" applyProtection="1">
      <alignment horizontal="center" vertical="center" shrinkToFit="1"/>
      <protection hidden="1"/>
    </xf>
    <xf numFmtId="0" fontId="13" fillId="4" borderId="13" xfId="0" applyFont="1" applyFill="1" applyBorder="1" applyAlignment="1" applyProtection="1">
      <alignment horizontal="center" vertical="center" shrinkToFit="1"/>
      <protection hidden="1"/>
    </xf>
    <xf numFmtId="0" fontId="13" fillId="4" borderId="30" xfId="0" applyFont="1" applyFill="1" applyBorder="1" applyAlignment="1" applyProtection="1">
      <alignment horizontal="center" vertical="center" shrinkToFit="1"/>
      <protection hidden="1"/>
    </xf>
    <xf numFmtId="0" fontId="13" fillId="4" borderId="29" xfId="0" applyFont="1" applyFill="1" applyBorder="1" applyAlignment="1" applyProtection="1">
      <alignment horizontal="center" vertical="center" shrinkToFit="1"/>
      <protection hidden="1"/>
    </xf>
    <xf numFmtId="0" fontId="13" fillId="4" borderId="14" xfId="0" applyFont="1" applyFill="1" applyBorder="1" applyAlignment="1" applyProtection="1">
      <alignment horizontal="center" vertical="center" shrinkToFit="1"/>
      <protection hidden="1"/>
    </xf>
    <xf numFmtId="0" fontId="13" fillId="4" borderId="63" xfId="0" applyFont="1" applyFill="1" applyBorder="1" applyAlignment="1" applyProtection="1">
      <alignment horizontal="center" textRotation="90"/>
      <protection hidden="1"/>
    </xf>
    <xf numFmtId="0" fontId="13" fillId="4" borderId="55" xfId="0" applyFont="1" applyFill="1" applyBorder="1" applyAlignment="1" applyProtection="1">
      <alignment horizontal="center" textRotation="90"/>
      <protection hidden="1"/>
    </xf>
    <xf numFmtId="0" fontId="13" fillId="4" borderId="60" xfId="0" applyFont="1" applyFill="1" applyBorder="1" applyAlignment="1" applyProtection="1">
      <alignment horizontal="center" textRotation="90"/>
      <protection hidden="1"/>
    </xf>
    <xf numFmtId="0" fontId="13" fillId="4" borderId="1" xfId="0" applyFont="1" applyFill="1" applyBorder="1" applyAlignment="1" applyProtection="1">
      <alignment horizontal="center" textRotation="90"/>
      <protection hidden="1"/>
    </xf>
    <xf numFmtId="0" fontId="13" fillId="4" borderId="0" xfId="0" applyFont="1" applyFill="1" applyBorder="1" applyAlignment="1" applyProtection="1">
      <alignment horizontal="center" textRotation="90"/>
      <protection hidden="1"/>
    </xf>
    <xf numFmtId="0" fontId="13" fillId="4" borderId="62" xfId="0" applyFont="1" applyFill="1" applyBorder="1" applyAlignment="1" applyProtection="1">
      <alignment horizontal="center" textRotation="90"/>
      <protection hidden="1"/>
    </xf>
    <xf numFmtId="0" fontId="13" fillId="4" borderId="64" xfId="0" applyFont="1" applyFill="1" applyBorder="1" applyAlignment="1" applyProtection="1">
      <alignment horizontal="center" textRotation="90"/>
      <protection hidden="1"/>
    </xf>
    <xf numFmtId="0" fontId="13" fillId="4" borderId="5" xfId="0" applyFont="1" applyFill="1" applyBorder="1" applyAlignment="1" applyProtection="1">
      <alignment horizontal="center" textRotation="90"/>
      <protection hidden="1"/>
    </xf>
    <xf numFmtId="0" fontId="13" fillId="4" borderId="52" xfId="0" applyFont="1" applyFill="1" applyBorder="1" applyAlignment="1" applyProtection="1">
      <alignment horizontal="center" textRotation="90"/>
      <protection hidden="1"/>
    </xf>
    <xf numFmtId="0" fontId="13" fillId="4" borderId="54" xfId="0" applyFont="1" applyFill="1" applyBorder="1" applyAlignment="1" applyProtection="1">
      <alignment horizontal="center" textRotation="90"/>
      <protection hidden="1"/>
    </xf>
    <xf numFmtId="0" fontId="13" fillId="4" borderId="61" xfId="0" applyFont="1" applyFill="1" applyBorder="1" applyAlignment="1" applyProtection="1">
      <alignment horizontal="center" textRotation="90"/>
      <protection hidden="1"/>
    </xf>
    <xf numFmtId="0" fontId="13" fillId="4" borderId="51" xfId="0" applyFont="1" applyFill="1" applyBorder="1" applyAlignment="1" applyProtection="1">
      <alignment horizontal="center" textRotation="90"/>
      <protection hidden="1"/>
    </xf>
    <xf numFmtId="0" fontId="13" fillId="4" borderId="68" xfId="0" applyFont="1" applyFill="1" applyBorder="1" applyAlignment="1" applyProtection="1">
      <alignment horizontal="center" textRotation="90"/>
      <protection hidden="1"/>
    </xf>
    <xf numFmtId="0" fontId="13" fillId="4" borderId="69" xfId="0" applyFont="1" applyFill="1" applyBorder="1" applyAlignment="1" applyProtection="1">
      <alignment horizontal="center" textRotation="90"/>
      <protection hidden="1"/>
    </xf>
    <xf numFmtId="0" fontId="13" fillId="4" borderId="70" xfId="0" applyFont="1" applyFill="1" applyBorder="1" applyAlignment="1" applyProtection="1">
      <alignment horizontal="center" textRotation="90"/>
      <protection hidden="1"/>
    </xf>
    <xf numFmtId="167" fontId="16" fillId="0" borderId="18" xfId="0" applyNumberFormat="1" applyFont="1" applyFill="1" applyBorder="1" applyAlignment="1" applyProtection="1">
      <alignment horizontal="right" vertical="center" shrinkToFit="1"/>
      <protection locked="0"/>
    </xf>
    <xf numFmtId="167" fontId="16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11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right" vertical="center"/>
      <protection hidden="1"/>
    </xf>
    <xf numFmtId="169" fontId="13" fillId="0" borderId="0" xfId="0" applyNumberFormat="1" applyFont="1" applyBorder="1" applyAlignment="1" applyProtection="1">
      <alignment horizontal="center" vertical="center"/>
      <protection locked="0"/>
    </xf>
    <xf numFmtId="20" fontId="13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169" fontId="13" fillId="0" borderId="0" xfId="0" applyNumberFormat="1" applyFont="1" applyBorder="1" applyAlignment="1" applyProtection="1">
      <alignment horizontal="left" vertical="center"/>
      <protection locked="0"/>
    </xf>
    <xf numFmtId="172" fontId="13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71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9" fillId="0" borderId="48" xfId="0" applyFont="1" applyFill="1" applyBorder="1" applyAlignment="1" applyProtection="1">
      <alignment horizontal="center" vertical="center" shrinkToFit="1"/>
      <protection hidden="1"/>
    </xf>
    <xf numFmtId="0" fontId="9" fillId="0" borderId="16" xfId="0" applyFont="1" applyFill="1" applyBorder="1" applyAlignment="1" applyProtection="1">
      <alignment horizontal="center" vertical="center" shrinkToFit="1"/>
      <protection hidden="1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22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0" fontId="9" fillId="0" borderId="20" xfId="0" applyFont="1" applyFill="1" applyBorder="1" applyAlignment="1" applyProtection="1">
      <alignment horizontal="left" vertical="center" shrinkToFit="1"/>
      <protection hidden="1"/>
    </xf>
    <xf numFmtId="0" fontId="9" fillId="0" borderId="49" xfId="0" applyFont="1" applyFill="1" applyBorder="1" applyAlignment="1" applyProtection="1">
      <alignment horizontal="center" vertical="center" shrinkToFit="1"/>
      <protection hidden="1"/>
    </xf>
    <xf numFmtId="0" fontId="9" fillId="0" borderId="9" xfId="0" applyFont="1" applyFill="1" applyBorder="1" applyAlignment="1" applyProtection="1">
      <alignment horizontal="center" vertical="center" shrinkToFit="1"/>
      <protection hidden="1"/>
    </xf>
    <xf numFmtId="0" fontId="9" fillId="0" borderId="15" xfId="0" applyFont="1" applyFill="1" applyBorder="1" applyAlignment="1" applyProtection="1">
      <alignment horizontal="center" vertical="center" shrinkToFit="1"/>
      <protection hidden="1"/>
    </xf>
    <xf numFmtId="0" fontId="9" fillId="0" borderId="42" xfId="0" applyFont="1" applyFill="1" applyBorder="1" applyAlignment="1" applyProtection="1">
      <alignment horizontal="center" vertical="center" shrinkToFit="1"/>
      <protection hidden="1"/>
    </xf>
    <xf numFmtId="164" fontId="9" fillId="0" borderId="21" xfId="0" applyNumberFormat="1" applyFont="1" applyFill="1" applyBorder="1" applyAlignment="1" applyProtection="1">
      <alignment horizontal="center" vertical="center" shrinkToFit="1"/>
      <protection hidden="1"/>
    </xf>
    <xf numFmtId="164" fontId="9" fillId="0" borderId="2" xfId="0" applyNumberFormat="1" applyFont="1" applyFill="1" applyBorder="1" applyAlignment="1" applyProtection="1">
      <alignment horizontal="center" vertical="center" shrinkToFit="1"/>
      <protection hidden="1"/>
    </xf>
    <xf numFmtId="164" fontId="9" fillId="0" borderId="22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17" xfId="0" applyFont="1" applyFill="1" applyBorder="1" applyAlignment="1" applyProtection="1">
      <alignment horizontal="left" vertical="center" shrinkToFit="1"/>
      <protection hidden="1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9" fillId="0" borderId="36" xfId="0" applyFont="1" applyBorder="1" applyAlignment="1" applyProtection="1">
      <alignment horizontal="left" vertical="center" shrinkToFit="1"/>
      <protection hidden="1"/>
    </xf>
    <xf numFmtId="0" fontId="9" fillId="0" borderId="31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45" xfId="0" applyFont="1" applyBorder="1" applyAlignment="1" applyProtection="1">
      <alignment horizontal="left" vertical="center" shrinkToFit="1"/>
      <protection hidden="1"/>
    </xf>
    <xf numFmtId="0" fontId="9" fillId="0" borderId="25" xfId="0" applyFont="1" applyBorder="1" applyAlignment="1" applyProtection="1">
      <alignment horizontal="left" vertical="center" shrinkToFit="1"/>
      <protection hidden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3" xfId="0" applyFont="1" applyBorder="1" applyAlignment="1" applyProtection="1">
      <alignment horizontal="left" vertical="center" shrinkToFit="1"/>
      <protection hidden="1"/>
    </xf>
    <xf numFmtId="0" fontId="9" fillId="8" borderId="12" xfId="0" applyFont="1" applyFill="1" applyBorder="1" applyAlignment="1" applyProtection="1">
      <alignment horizontal="center" vertical="center"/>
      <protection hidden="1"/>
    </xf>
    <xf numFmtId="0" fontId="9" fillId="8" borderId="13" xfId="0" applyFont="1" applyFill="1" applyBorder="1" applyAlignment="1" applyProtection="1">
      <alignment horizontal="center" vertical="center"/>
      <protection hidden="1"/>
    </xf>
    <xf numFmtId="0" fontId="9" fillId="8" borderId="14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71" fontId="13" fillId="0" borderId="0" xfId="0" applyNumberFormat="1" applyFont="1" applyAlignment="1" applyProtection="1">
      <alignment horizontal="center" vertical="center"/>
      <protection hidden="1"/>
    </xf>
    <xf numFmtId="0" fontId="9" fillId="8" borderId="53" xfId="0" applyFont="1" applyFill="1" applyBorder="1" applyAlignment="1" applyProtection="1">
      <alignment horizontal="center" vertical="center"/>
      <protection hidden="1"/>
    </xf>
    <xf numFmtId="0" fontId="9" fillId="8" borderId="37" xfId="0" applyFont="1" applyFill="1" applyBorder="1" applyAlignment="1" applyProtection="1">
      <alignment horizontal="center" vertical="center"/>
      <protection hidden="1"/>
    </xf>
    <xf numFmtId="169" fontId="13" fillId="0" borderId="0" xfId="0" applyNumberFormat="1" applyFont="1" applyBorder="1" applyAlignment="1" applyProtection="1">
      <alignment horizontal="center" vertical="center"/>
      <protection hidden="1"/>
    </xf>
    <xf numFmtId="0" fontId="9" fillId="0" borderId="18" xfId="0" applyFont="1" applyFill="1" applyBorder="1" applyAlignment="1" applyProtection="1">
      <alignment horizontal="left" vertical="center" shrinkToFit="1"/>
      <protection hidden="1"/>
    </xf>
    <xf numFmtId="164" fontId="9" fillId="0" borderId="18" xfId="0" applyNumberFormat="1" applyFont="1" applyFill="1" applyBorder="1" applyAlignment="1" applyProtection="1">
      <alignment horizontal="center" vertical="center" shrinkToFit="1"/>
      <protection hidden="1"/>
    </xf>
    <xf numFmtId="164" fontId="9" fillId="0" borderId="11" xfId="0" applyNumberFormat="1" applyFont="1" applyFill="1" applyBorder="1" applyAlignment="1" applyProtection="1">
      <alignment horizontal="center" vertical="center" shrinkToFit="1"/>
      <protection hidden="1"/>
    </xf>
    <xf numFmtId="164" fontId="9" fillId="0" borderId="20" xfId="0" applyNumberFormat="1" applyFont="1" applyFill="1" applyBorder="1" applyAlignment="1" applyProtection="1">
      <alignment horizontal="center" vertical="center" shrinkToFit="1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9" fillId="6" borderId="13" xfId="0" applyFont="1" applyFill="1" applyBorder="1" applyAlignment="1" applyProtection="1">
      <alignment horizontal="center" vertical="center"/>
      <protection hidden="1"/>
    </xf>
    <xf numFmtId="0" fontId="9" fillId="6" borderId="30" xfId="0" applyFont="1" applyFill="1" applyBorder="1" applyAlignment="1" applyProtection="1">
      <alignment horizontal="center" vertical="center"/>
      <protection hidden="1"/>
    </xf>
    <xf numFmtId="0" fontId="9" fillId="7" borderId="29" xfId="0" applyFont="1" applyFill="1" applyBorder="1" applyAlignment="1" applyProtection="1">
      <alignment horizontal="center" vertical="center"/>
      <protection hidden="1"/>
    </xf>
    <xf numFmtId="0" fontId="9" fillId="7" borderId="13" xfId="0" applyFont="1" applyFill="1" applyBorder="1" applyAlignment="1" applyProtection="1">
      <alignment horizontal="center" vertical="center"/>
      <protection hidden="1"/>
    </xf>
    <xf numFmtId="0" fontId="9" fillId="7" borderId="30" xfId="0" applyFont="1" applyFill="1" applyBorder="1" applyAlignment="1" applyProtection="1">
      <alignment horizontal="center" vertical="center"/>
      <protection hidden="1"/>
    </xf>
    <xf numFmtId="0" fontId="31" fillId="7" borderId="63" xfId="0" applyFont="1" applyFill="1" applyBorder="1" applyAlignment="1" applyProtection="1">
      <alignment horizontal="center" textRotation="90"/>
      <protection hidden="1"/>
    </xf>
    <xf numFmtId="0" fontId="31" fillId="7" borderId="55" xfId="0" applyFont="1" applyFill="1" applyBorder="1" applyAlignment="1" applyProtection="1">
      <alignment horizontal="center" textRotation="90"/>
      <protection hidden="1"/>
    </xf>
    <xf numFmtId="0" fontId="31" fillId="7" borderId="60" xfId="0" applyFont="1" applyFill="1" applyBorder="1" applyAlignment="1" applyProtection="1">
      <alignment horizontal="center" textRotation="90"/>
      <protection hidden="1"/>
    </xf>
    <xf numFmtId="0" fontId="31" fillId="7" borderId="1" xfId="0" applyFont="1" applyFill="1" applyBorder="1" applyAlignment="1" applyProtection="1">
      <alignment horizontal="center" textRotation="90"/>
      <protection hidden="1"/>
    </xf>
    <xf numFmtId="0" fontId="31" fillId="7" borderId="0" xfId="0" applyFont="1" applyFill="1" applyBorder="1" applyAlignment="1" applyProtection="1">
      <alignment horizontal="center" textRotation="90"/>
      <protection hidden="1"/>
    </xf>
    <xf numFmtId="0" fontId="31" fillId="7" borderId="62" xfId="0" applyFont="1" applyFill="1" applyBorder="1" applyAlignment="1" applyProtection="1">
      <alignment horizontal="center" textRotation="90"/>
      <protection hidden="1"/>
    </xf>
    <xf numFmtId="0" fontId="31" fillId="7" borderId="64" xfId="0" applyFont="1" applyFill="1" applyBorder="1" applyAlignment="1" applyProtection="1">
      <alignment horizontal="center" textRotation="90"/>
      <protection hidden="1"/>
    </xf>
    <xf numFmtId="0" fontId="31" fillId="7" borderId="5" xfId="0" applyFont="1" applyFill="1" applyBorder="1" applyAlignment="1" applyProtection="1">
      <alignment horizontal="center" textRotation="90"/>
      <protection hidden="1"/>
    </xf>
    <xf numFmtId="0" fontId="31" fillId="7" borderId="52" xfId="0" applyFont="1" applyFill="1" applyBorder="1" applyAlignment="1" applyProtection="1">
      <alignment horizontal="center" textRotation="90"/>
      <protection hidden="1"/>
    </xf>
    <xf numFmtId="0" fontId="9" fillId="0" borderId="21" xfId="0" applyFont="1" applyFill="1" applyBorder="1" applyAlignment="1" applyProtection="1">
      <alignment horizontal="left" vertical="center" shrinkToFit="1"/>
      <protection hidden="1"/>
    </xf>
    <xf numFmtId="0" fontId="9" fillId="0" borderId="43" xfId="0" applyFont="1" applyBorder="1" applyAlignment="1" applyProtection="1">
      <alignment horizontal="center" vertical="center" shrinkToFit="1"/>
      <protection hidden="1"/>
    </xf>
    <xf numFmtId="0" fontId="9" fillId="0" borderId="44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9" fillId="7" borderId="13" xfId="0" applyFont="1" applyFill="1" applyBorder="1" applyAlignment="1" applyProtection="1">
      <alignment horizontal="center" vertical="center" shrinkToFit="1"/>
      <protection hidden="1"/>
    </xf>
    <xf numFmtId="0" fontId="9" fillId="7" borderId="14" xfId="0" applyFont="1" applyFill="1" applyBorder="1" applyAlignment="1" applyProtection="1">
      <alignment horizontal="center" vertical="center" shrinkToFit="1"/>
      <protection hidden="1"/>
    </xf>
    <xf numFmtId="164" fontId="9" fillId="0" borderId="17" xfId="0" applyNumberFormat="1" applyFont="1" applyFill="1" applyBorder="1" applyAlignment="1" applyProtection="1">
      <alignment horizontal="center" vertical="center" shrinkToFit="1"/>
      <protection hidden="1"/>
    </xf>
    <xf numFmtId="164" fontId="9" fillId="0" borderId="3" xfId="0" applyNumberFormat="1" applyFont="1" applyFill="1" applyBorder="1" applyAlignment="1" applyProtection="1">
      <alignment horizontal="center" vertical="center" shrinkToFit="1"/>
      <protection hidden="1"/>
    </xf>
    <xf numFmtId="164" fontId="9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19" xfId="0" applyFont="1" applyFill="1" applyBorder="1" applyAlignment="1" applyProtection="1">
      <alignment horizontal="left" vertical="center" shrinkToFit="1"/>
      <protection hidden="1"/>
    </xf>
    <xf numFmtId="166" fontId="9" fillId="0" borderId="31" xfId="0" applyNumberFormat="1" applyFont="1" applyBorder="1" applyAlignment="1" applyProtection="1">
      <alignment horizontal="center" vertical="center" shrinkToFit="1"/>
      <protection hidden="1"/>
    </xf>
    <xf numFmtId="166" fontId="9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7" borderId="12" xfId="0" applyFont="1" applyFill="1" applyBorder="1" applyAlignment="1" applyProtection="1">
      <alignment horizontal="center" vertical="center" shrinkToFit="1"/>
      <protection hidden="1"/>
    </xf>
    <xf numFmtId="0" fontId="9" fillId="0" borderId="46" xfId="0" applyFont="1" applyBorder="1" applyAlignment="1" applyProtection="1">
      <alignment horizontal="left" vertical="center" shrinkToFit="1"/>
      <protection hidden="1"/>
    </xf>
    <xf numFmtId="0" fontId="9" fillId="0" borderId="41" xfId="0" applyFont="1" applyBorder="1" applyAlignment="1" applyProtection="1">
      <alignment horizontal="left" vertical="center" shrinkToFit="1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167" fontId="9" fillId="0" borderId="21" xfId="0" applyNumberFormat="1" applyFont="1" applyFill="1" applyBorder="1" applyAlignment="1" applyProtection="1">
      <alignment horizontal="right" vertical="center" shrinkToFit="1"/>
      <protection hidden="1"/>
    </xf>
    <xf numFmtId="167" fontId="9" fillId="0" borderId="2" xfId="0" applyNumberFormat="1" applyFont="1" applyFill="1" applyBorder="1" applyAlignment="1" applyProtection="1">
      <alignment horizontal="right" vertical="center" shrinkToFit="1"/>
      <protection hidden="1"/>
    </xf>
    <xf numFmtId="167" fontId="9" fillId="0" borderId="17" xfId="0" applyNumberFormat="1" applyFont="1" applyFill="1" applyBorder="1" applyAlignment="1" applyProtection="1">
      <alignment horizontal="right" vertical="center" shrinkToFit="1"/>
      <protection hidden="1"/>
    </xf>
    <xf numFmtId="167" fontId="9" fillId="0" borderId="3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11" xfId="0" applyFont="1" applyFill="1" applyBorder="1" applyAlignment="1" applyProtection="1">
      <alignment horizontal="center" vertical="center" shrinkToFit="1"/>
      <protection hidden="1"/>
    </xf>
    <xf numFmtId="0" fontId="9" fillId="0" borderId="71" xfId="0" applyFont="1" applyFill="1" applyBorder="1" applyAlignment="1" applyProtection="1">
      <alignment horizontal="center" vertical="center" shrinkToFit="1"/>
      <protection hidden="1"/>
    </xf>
    <xf numFmtId="0" fontId="9" fillId="0" borderId="2" xfId="0" applyFont="1" applyFill="1" applyBorder="1" applyAlignment="1" applyProtection="1">
      <alignment horizontal="center" vertical="center" shrinkToFit="1"/>
      <protection hidden="1"/>
    </xf>
    <xf numFmtId="0" fontId="9" fillId="0" borderId="45" xfId="0" applyFont="1" applyFill="1" applyBorder="1" applyAlignment="1" applyProtection="1">
      <alignment horizontal="center" vertical="center" shrinkToFit="1"/>
      <protection hidden="1"/>
    </xf>
    <xf numFmtId="167" fontId="9" fillId="0" borderId="18" xfId="0" applyNumberFormat="1" applyFont="1" applyFill="1" applyBorder="1" applyAlignment="1" applyProtection="1">
      <alignment horizontal="right" vertical="center" shrinkToFit="1"/>
      <protection hidden="1"/>
    </xf>
    <xf numFmtId="167" fontId="9" fillId="0" borderId="11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3" xfId="0" applyFont="1" applyFill="1" applyBorder="1" applyAlignment="1" applyProtection="1">
      <alignment horizontal="center" vertical="center" shrinkToFit="1"/>
      <protection hidden="1"/>
    </xf>
    <xf numFmtId="0" fontId="9" fillId="0" borderId="23" xfId="0" applyFont="1" applyFill="1" applyBorder="1" applyAlignment="1" applyProtection="1">
      <alignment horizontal="center" vertical="center" shrinkToFit="1"/>
      <protection hidden="1"/>
    </xf>
    <xf numFmtId="166" fontId="9" fillId="0" borderId="25" xfId="0" applyNumberFormat="1" applyFont="1" applyBorder="1" applyAlignment="1" applyProtection="1">
      <alignment horizontal="center" vertical="center" shrinkToFit="1"/>
      <protection hidden="1"/>
    </xf>
    <xf numFmtId="166" fontId="9" fillId="0" borderId="3" xfId="0" applyNumberFormat="1" applyFont="1" applyBorder="1" applyAlignment="1" applyProtection="1">
      <alignment horizontal="center" vertical="center" shrinkToFit="1"/>
      <protection hidden="1"/>
    </xf>
    <xf numFmtId="1" fontId="9" fillId="0" borderId="16" xfId="0" applyNumberFormat="1" applyFont="1" applyBorder="1" applyAlignment="1" applyProtection="1">
      <alignment horizontal="center" vertical="center" shrinkToFit="1"/>
      <protection hidden="1"/>
    </xf>
    <xf numFmtId="1" fontId="9" fillId="0" borderId="17" xfId="0" applyNumberFormat="1" applyFont="1" applyBorder="1" applyAlignment="1" applyProtection="1">
      <alignment horizontal="center" vertical="center" shrinkToFit="1"/>
      <protection hidden="1"/>
    </xf>
    <xf numFmtId="0" fontId="9" fillId="0" borderId="47" xfId="0" applyFont="1" applyBorder="1" applyAlignment="1" applyProtection="1">
      <alignment horizontal="center" vertical="center" shrinkToFit="1"/>
      <protection hidden="1"/>
    </xf>
    <xf numFmtId="0" fontId="9" fillId="0" borderId="48" xfId="0" applyFont="1" applyBorder="1" applyAlignment="1" applyProtection="1">
      <alignment horizontal="center" vertical="center" shrinkToFit="1"/>
      <protection hidden="1"/>
    </xf>
    <xf numFmtId="0" fontId="9" fillId="0" borderId="19" xfId="0" applyFont="1" applyBorder="1" applyAlignment="1" applyProtection="1">
      <alignment horizontal="center" vertical="center" shrinkToFit="1"/>
      <protection hidden="1"/>
    </xf>
    <xf numFmtId="0" fontId="9" fillId="0" borderId="16" xfId="0" applyFont="1" applyBorder="1" applyAlignment="1" applyProtection="1">
      <alignment horizontal="center" vertical="center" shrinkToFit="1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9" fillId="0" borderId="3" xfId="0" applyFont="1" applyBorder="1" applyAlignment="1" applyProtection="1">
      <alignment horizontal="center" vertical="center" shrinkToFit="1"/>
      <protection hidden="1"/>
    </xf>
    <xf numFmtId="0" fontId="9" fillId="0" borderId="15" xfId="0" applyFont="1" applyBorder="1" applyAlignment="1" applyProtection="1">
      <alignment horizontal="center" vertical="center" shrinkToFit="1"/>
      <protection hidden="1"/>
    </xf>
    <xf numFmtId="0" fontId="31" fillId="7" borderId="54" xfId="0" applyFont="1" applyFill="1" applyBorder="1" applyAlignment="1" applyProtection="1">
      <alignment horizontal="center" textRotation="90"/>
      <protection hidden="1"/>
    </xf>
    <xf numFmtId="0" fontId="31" fillId="7" borderId="68" xfId="0" applyFont="1" applyFill="1" applyBorder="1" applyAlignment="1" applyProtection="1">
      <alignment horizontal="center" textRotation="90"/>
      <protection hidden="1"/>
    </xf>
    <xf numFmtId="0" fontId="31" fillId="7" borderId="61" xfId="0" applyFont="1" applyFill="1" applyBorder="1" applyAlignment="1" applyProtection="1">
      <alignment horizontal="center" textRotation="90"/>
      <protection hidden="1"/>
    </xf>
    <xf numFmtId="0" fontId="31" fillId="7" borderId="69" xfId="0" applyFont="1" applyFill="1" applyBorder="1" applyAlignment="1" applyProtection="1">
      <alignment horizontal="center" textRotation="90"/>
      <protection hidden="1"/>
    </xf>
    <xf numFmtId="0" fontId="31" fillId="7" borderId="51" xfId="0" applyFont="1" applyFill="1" applyBorder="1" applyAlignment="1" applyProtection="1">
      <alignment horizontal="center" textRotation="90"/>
      <protection hidden="1"/>
    </xf>
    <xf numFmtId="0" fontId="31" fillId="7" borderId="70" xfId="0" applyFont="1" applyFill="1" applyBorder="1" applyAlignment="1" applyProtection="1">
      <alignment horizontal="center" textRotation="90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0" fontId="9" fillId="0" borderId="36" xfId="0" applyFont="1" applyBorder="1" applyAlignment="1" applyProtection="1">
      <alignment horizontal="center" vertical="center" shrinkToFit="1"/>
      <protection hidden="1"/>
    </xf>
    <xf numFmtId="1" fontId="9" fillId="0" borderId="6" xfId="0" applyNumberFormat="1" applyFont="1" applyBorder="1" applyAlignment="1" applyProtection="1">
      <alignment horizontal="center" vertical="center" shrinkToFit="1"/>
      <protection hidden="1"/>
    </xf>
    <xf numFmtId="1" fontId="9" fillId="0" borderId="10" xfId="0" applyNumberFormat="1" applyFont="1" applyBorder="1" applyAlignment="1" applyProtection="1">
      <alignment horizontal="center" vertical="center" shrinkToFit="1"/>
      <protection hidden="1"/>
    </xf>
    <xf numFmtId="1" fontId="9" fillId="0" borderId="15" xfId="0" applyNumberFormat="1" applyFont="1" applyBorder="1" applyAlignment="1" applyProtection="1">
      <alignment horizontal="center" vertical="center" shrinkToFit="1"/>
      <protection hidden="1"/>
    </xf>
    <xf numFmtId="1" fontId="9" fillId="0" borderId="21" xfId="0" applyNumberFormat="1" applyFont="1" applyBorder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41" xfId="0" applyFont="1" applyBorder="1" applyAlignment="1" applyProtection="1">
      <alignment horizontal="center" vertical="center" shrinkToFit="1"/>
      <protection hidden="1"/>
    </xf>
    <xf numFmtId="0" fontId="9" fillId="0" borderId="42" xfId="0" applyFont="1" applyBorder="1" applyAlignment="1" applyProtection="1">
      <alignment horizontal="center" vertical="center" shrinkToFit="1"/>
      <protection hidden="1"/>
    </xf>
    <xf numFmtId="0" fontId="9" fillId="0" borderId="40" xfId="0" applyFont="1" applyBorder="1" applyAlignment="1" applyProtection="1">
      <alignment horizontal="center" vertical="center" shrinkToFit="1"/>
      <protection hidden="1"/>
    </xf>
    <xf numFmtId="0" fontId="9" fillId="6" borderId="37" xfId="0" applyFont="1" applyFill="1" applyBorder="1" applyAlignment="1" applyProtection="1">
      <alignment horizontal="center" vertical="center" shrinkToFit="1"/>
      <protection hidden="1"/>
    </xf>
    <xf numFmtId="0" fontId="9" fillId="6" borderId="12" xfId="0" applyFont="1" applyFill="1" applyBorder="1" applyAlignment="1" applyProtection="1">
      <alignment horizontal="center" vertical="center" shrinkToFit="1"/>
      <protection hidden="1"/>
    </xf>
    <xf numFmtId="0" fontId="9" fillId="6" borderId="39" xfId="0" applyFont="1" applyFill="1" applyBorder="1" applyAlignment="1" applyProtection="1">
      <alignment horizontal="center" vertical="center" shrinkToFit="1"/>
      <protection hidden="1"/>
    </xf>
    <xf numFmtId="0" fontId="9" fillId="0" borderId="21" xfId="0" applyFont="1" applyBorder="1" applyAlignment="1" applyProtection="1">
      <alignment horizontal="center" vertical="center" shrinkToFit="1"/>
      <protection hidden="1"/>
    </xf>
    <xf numFmtId="0" fontId="9" fillId="0" borderId="2" xfId="0" applyFont="1" applyBorder="1" applyAlignment="1" applyProtection="1">
      <alignment horizontal="center" vertical="center" shrinkToFit="1"/>
      <protection hidden="1"/>
    </xf>
    <xf numFmtId="0" fontId="9" fillId="0" borderId="45" xfId="0" applyFont="1" applyBorder="1" applyAlignment="1" applyProtection="1">
      <alignment horizontal="center" vertical="center" shrinkToFit="1"/>
      <protection hidden="1"/>
    </xf>
    <xf numFmtId="0" fontId="9" fillId="7" borderId="30" xfId="0" applyFont="1" applyFill="1" applyBorder="1" applyAlignment="1" applyProtection="1">
      <alignment horizontal="center" vertical="center" shrinkToFit="1"/>
      <protection hidden="1"/>
    </xf>
    <xf numFmtId="0" fontId="9" fillId="7" borderId="37" xfId="0" applyFont="1" applyFill="1" applyBorder="1" applyAlignment="1" applyProtection="1">
      <alignment horizontal="center" vertical="center" shrinkToFit="1"/>
      <protection hidden="1"/>
    </xf>
    <xf numFmtId="0" fontId="9" fillId="0" borderId="46" xfId="0" applyFont="1" applyBorder="1" applyAlignment="1" applyProtection="1">
      <alignment horizontal="center" vertical="center" shrinkToFit="1"/>
      <protection hidden="1"/>
    </xf>
    <xf numFmtId="0" fontId="9" fillId="0" borderId="32" xfId="0" applyFont="1" applyBorder="1" applyAlignment="1" applyProtection="1">
      <alignment horizontal="center" vertical="center" shrinkToFit="1"/>
      <protection hidden="1"/>
    </xf>
    <xf numFmtId="0" fontId="9" fillId="0" borderId="22" xfId="0" applyFont="1" applyBorder="1" applyAlignment="1" applyProtection="1">
      <alignment horizontal="center" vertical="center" shrinkToFit="1"/>
      <protection hidden="1"/>
    </xf>
    <xf numFmtId="0" fontId="9" fillId="3" borderId="6" xfId="0" applyFont="1" applyFill="1" applyBorder="1" applyAlignment="1" applyProtection="1">
      <alignment horizontal="center" vertical="center" shrinkToFit="1"/>
      <protection hidden="1"/>
    </xf>
    <xf numFmtId="166" fontId="9" fillId="0" borderId="24" xfId="0" applyNumberFormat="1" applyFont="1" applyBorder="1" applyAlignment="1" applyProtection="1">
      <alignment horizontal="center" vertical="center" shrinkToFit="1"/>
      <protection hidden="1"/>
    </xf>
    <xf numFmtId="166" fontId="9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6" borderId="14" xfId="0" applyFont="1" applyFill="1" applyBorder="1" applyAlignment="1" applyProtection="1">
      <alignment horizontal="center" vertical="center" shrinkToFit="1"/>
      <protection hidden="1"/>
    </xf>
    <xf numFmtId="0" fontId="31" fillId="6" borderId="63" xfId="0" applyFont="1" applyFill="1" applyBorder="1" applyAlignment="1" applyProtection="1">
      <alignment horizontal="center" textRotation="90"/>
      <protection hidden="1"/>
    </xf>
    <xf numFmtId="0" fontId="31" fillId="6" borderId="55" xfId="0" applyFont="1" applyFill="1" applyBorder="1" applyAlignment="1" applyProtection="1">
      <alignment horizontal="center" textRotation="90"/>
      <protection hidden="1"/>
    </xf>
    <xf numFmtId="0" fontId="31" fillId="6" borderId="60" xfId="0" applyFont="1" applyFill="1" applyBorder="1" applyAlignment="1" applyProtection="1">
      <alignment horizontal="center" textRotation="90"/>
      <protection hidden="1"/>
    </xf>
    <xf numFmtId="0" fontId="31" fillId="6" borderId="1" xfId="0" applyFont="1" applyFill="1" applyBorder="1" applyAlignment="1" applyProtection="1">
      <alignment horizontal="center" textRotation="90"/>
      <protection hidden="1"/>
    </xf>
    <xf numFmtId="0" fontId="31" fillId="6" borderId="0" xfId="0" applyFont="1" applyFill="1" applyBorder="1" applyAlignment="1" applyProtection="1">
      <alignment horizontal="center" textRotation="90"/>
      <protection hidden="1"/>
    </xf>
    <xf numFmtId="0" fontId="31" fillId="6" borderId="62" xfId="0" applyFont="1" applyFill="1" applyBorder="1" applyAlignment="1" applyProtection="1">
      <alignment horizontal="center" textRotation="90"/>
      <protection hidden="1"/>
    </xf>
    <xf numFmtId="0" fontId="31" fillId="6" borderId="64" xfId="0" applyFont="1" applyFill="1" applyBorder="1" applyAlignment="1" applyProtection="1">
      <alignment horizontal="center" textRotation="90"/>
      <protection hidden="1"/>
    </xf>
    <xf numFmtId="0" fontId="31" fillId="6" borderId="5" xfId="0" applyFont="1" applyFill="1" applyBorder="1" applyAlignment="1" applyProtection="1">
      <alignment horizontal="center" textRotation="90"/>
      <protection hidden="1"/>
    </xf>
    <xf numFmtId="0" fontId="31" fillId="6" borderId="52" xfId="0" applyFont="1" applyFill="1" applyBorder="1" applyAlignment="1" applyProtection="1">
      <alignment horizontal="center" textRotation="90"/>
      <protection hidden="1"/>
    </xf>
    <xf numFmtId="0" fontId="31" fillId="6" borderId="54" xfId="0" applyFont="1" applyFill="1" applyBorder="1" applyAlignment="1" applyProtection="1">
      <alignment horizontal="center" textRotation="90"/>
      <protection hidden="1"/>
    </xf>
    <xf numFmtId="0" fontId="31" fillId="6" borderId="68" xfId="0" applyFont="1" applyFill="1" applyBorder="1" applyAlignment="1" applyProtection="1">
      <alignment horizontal="center" textRotation="90"/>
      <protection hidden="1"/>
    </xf>
    <xf numFmtId="0" fontId="31" fillId="6" borderId="61" xfId="0" applyFont="1" applyFill="1" applyBorder="1" applyAlignment="1" applyProtection="1">
      <alignment horizontal="center" textRotation="90"/>
      <protection hidden="1"/>
    </xf>
    <xf numFmtId="0" fontId="31" fillId="6" borderId="69" xfId="0" applyFont="1" applyFill="1" applyBorder="1" applyAlignment="1" applyProtection="1">
      <alignment horizontal="center" textRotation="90"/>
      <protection hidden="1"/>
    </xf>
    <xf numFmtId="0" fontId="31" fillId="6" borderId="51" xfId="0" applyFont="1" applyFill="1" applyBorder="1" applyAlignment="1" applyProtection="1">
      <alignment horizontal="center" textRotation="90"/>
      <protection hidden="1"/>
    </xf>
    <xf numFmtId="0" fontId="31" fillId="6" borderId="70" xfId="0" applyFont="1" applyFill="1" applyBorder="1" applyAlignment="1" applyProtection="1">
      <alignment horizontal="center" textRotation="90"/>
      <protection hidden="1"/>
    </xf>
    <xf numFmtId="0" fontId="9" fillId="0" borderId="40" xfId="0" applyFont="1" applyBorder="1" applyAlignment="1" applyProtection="1">
      <alignment horizontal="left" vertical="center" shrinkToFit="1"/>
      <protection hidden="1"/>
    </xf>
    <xf numFmtId="0" fontId="9" fillId="0" borderId="43" xfId="0" applyFont="1" applyBorder="1" applyAlignment="1" applyProtection="1">
      <alignment horizontal="left" vertical="center" shrinkToFit="1"/>
      <protection hidden="1"/>
    </xf>
    <xf numFmtId="0" fontId="32" fillId="0" borderId="26" xfId="0" applyFont="1" applyBorder="1" applyAlignment="1" applyProtection="1">
      <alignment horizontal="center" vertical="center"/>
      <protection hidden="1"/>
    </xf>
    <xf numFmtId="0" fontId="32" fillId="0" borderId="27" xfId="0" applyFont="1" applyBorder="1" applyAlignment="1" applyProtection="1">
      <alignment horizontal="center" vertical="center"/>
      <protection hidden="1"/>
    </xf>
    <xf numFmtId="0" fontId="32" fillId="0" borderId="28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 shrinkToFit="1"/>
      <protection hidden="1"/>
    </xf>
    <xf numFmtId="0" fontId="9" fillId="3" borderId="38" xfId="0" applyFont="1" applyFill="1" applyBorder="1" applyAlignment="1" applyProtection="1">
      <alignment horizontal="center" vertical="center" shrinkToFit="1"/>
      <protection hidden="1"/>
    </xf>
    <xf numFmtId="0" fontId="9" fillId="3" borderId="47" xfId="0" applyFont="1" applyFill="1" applyBorder="1" applyAlignment="1" applyProtection="1">
      <alignment horizontal="center" vertical="center" shrinkToFit="1"/>
      <protection hidden="1"/>
    </xf>
    <xf numFmtId="0" fontId="9" fillId="3" borderId="41" xfId="0" applyFont="1" applyFill="1" applyBorder="1" applyAlignment="1" applyProtection="1">
      <alignment horizontal="center" vertical="center" shrinkToFit="1"/>
      <protection hidden="1"/>
    </xf>
    <xf numFmtId="0" fontId="9" fillId="3" borderId="42" xfId="0" applyFont="1" applyFill="1" applyBorder="1" applyAlignment="1" applyProtection="1">
      <alignment horizontal="center" vertical="center" shrinkToFit="1"/>
      <protection hidden="1"/>
    </xf>
    <xf numFmtId="0" fontId="9" fillId="6" borderId="29" xfId="0" applyFont="1" applyFill="1" applyBorder="1" applyAlignment="1" applyProtection="1">
      <alignment horizontal="center" vertical="center" shrinkToFit="1"/>
      <protection hidden="1"/>
    </xf>
    <xf numFmtId="0" fontId="9" fillId="6" borderId="13" xfId="0" applyFont="1" applyFill="1" applyBorder="1" applyAlignment="1" applyProtection="1">
      <alignment horizontal="center" vertical="center" shrinkToFit="1"/>
      <protection hidden="1"/>
    </xf>
    <xf numFmtId="0" fontId="9" fillId="6" borderId="30" xfId="0" applyFont="1" applyFill="1" applyBorder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left" vertical="center" shrinkToFit="1"/>
      <protection hidden="1"/>
    </xf>
    <xf numFmtId="0" fontId="9" fillId="0" borderId="47" xfId="0" applyFont="1" applyBorder="1" applyAlignment="1" applyProtection="1">
      <alignment horizontal="left" vertical="center" shrinkToFit="1"/>
      <protection hidden="1"/>
    </xf>
    <xf numFmtId="0" fontId="9" fillId="7" borderId="29" xfId="0" applyFont="1" applyFill="1" applyBorder="1" applyAlignment="1" applyProtection="1">
      <alignment horizontal="center" vertical="center" shrinkToFit="1"/>
      <protection hidden="1"/>
    </xf>
    <xf numFmtId="169" fontId="13" fillId="0" borderId="0" xfId="0" applyNumberFormat="1" applyFont="1" applyBorder="1" applyAlignment="1" applyProtection="1">
      <alignment horizontal="left" vertical="center"/>
      <protection hidden="1"/>
    </xf>
    <xf numFmtId="0" fontId="9" fillId="3" borderId="10" xfId="0" applyFont="1" applyFill="1" applyBorder="1" applyAlignment="1" applyProtection="1">
      <alignment horizontal="center" vertical="center" shrinkToFit="1"/>
      <protection hidden="1"/>
    </xf>
    <xf numFmtId="0" fontId="9" fillId="3" borderId="4" xfId="0" applyFont="1" applyFill="1" applyBorder="1" applyAlignment="1" applyProtection="1">
      <alignment horizontal="center" vertical="center" shrinkToFit="1"/>
      <protection hidden="1"/>
    </xf>
    <xf numFmtId="0" fontId="9" fillId="3" borderId="32" xfId="0" applyFont="1" applyFill="1" applyBorder="1" applyAlignment="1" applyProtection="1">
      <alignment horizontal="center" vertical="center" shrinkToFit="1"/>
      <protection hidden="1"/>
    </xf>
    <xf numFmtId="0" fontId="34" fillId="0" borderId="0" xfId="0" applyFont="1" applyFill="1" applyAlignment="1">
      <alignment horizontal="left" vertical="center"/>
    </xf>
    <xf numFmtId="20" fontId="13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33" fillId="0" borderId="0" xfId="0" applyFont="1" applyFill="1" applyAlignment="1">
      <alignment horizontal="left" vertical="center"/>
    </xf>
    <xf numFmtId="0" fontId="37" fillId="0" borderId="10" xfId="0" applyFont="1" applyBorder="1" applyAlignment="1"/>
    <xf numFmtId="0" fontId="0" fillId="0" borderId="4" xfId="0" applyBorder="1" applyAlignment="1"/>
    <xf numFmtId="0" fontId="0" fillId="0" borderId="32" xfId="0" applyBorder="1" applyAlignment="1"/>
    <xf numFmtId="0" fontId="9" fillId="5" borderId="37" xfId="0" applyFont="1" applyFill="1" applyBorder="1" applyAlignment="1" applyProtection="1">
      <alignment horizontal="center" vertical="center" shrinkToFit="1"/>
      <protection hidden="1"/>
    </xf>
    <xf numFmtId="0" fontId="9" fillId="5" borderId="12" xfId="0" applyFont="1" applyFill="1" applyBorder="1" applyAlignment="1" applyProtection="1">
      <alignment horizontal="center" vertical="center" shrinkToFit="1"/>
      <protection hidden="1"/>
    </xf>
    <xf numFmtId="0" fontId="9" fillId="5" borderId="39" xfId="0" applyFont="1" applyFill="1" applyBorder="1" applyAlignment="1" applyProtection="1">
      <alignment horizontal="center" vertical="center" shrinkToFit="1"/>
      <protection hidden="1"/>
    </xf>
    <xf numFmtId="0" fontId="31" fillId="5" borderId="63" xfId="0" applyFont="1" applyFill="1" applyBorder="1" applyAlignment="1" applyProtection="1">
      <alignment horizontal="center" textRotation="90"/>
      <protection hidden="1"/>
    </xf>
    <xf numFmtId="0" fontId="31" fillId="5" borderId="55" xfId="0" applyFont="1" applyFill="1" applyBorder="1" applyAlignment="1" applyProtection="1">
      <alignment horizontal="center" textRotation="90"/>
      <protection hidden="1"/>
    </xf>
    <xf numFmtId="0" fontId="31" fillId="5" borderId="60" xfId="0" applyFont="1" applyFill="1" applyBorder="1" applyAlignment="1" applyProtection="1">
      <alignment horizontal="center" textRotation="90"/>
      <protection hidden="1"/>
    </xf>
    <xf numFmtId="0" fontId="31" fillId="5" borderId="1" xfId="0" applyFont="1" applyFill="1" applyBorder="1" applyAlignment="1" applyProtection="1">
      <alignment horizontal="center" textRotation="90"/>
      <protection hidden="1"/>
    </xf>
    <xf numFmtId="0" fontId="31" fillId="5" borderId="0" xfId="0" applyFont="1" applyFill="1" applyBorder="1" applyAlignment="1" applyProtection="1">
      <alignment horizontal="center" textRotation="90"/>
      <protection hidden="1"/>
    </xf>
    <xf numFmtId="0" fontId="31" fillId="5" borderId="62" xfId="0" applyFont="1" applyFill="1" applyBorder="1" applyAlignment="1" applyProtection="1">
      <alignment horizontal="center" textRotation="90"/>
      <protection hidden="1"/>
    </xf>
    <xf numFmtId="0" fontId="31" fillId="5" borderId="64" xfId="0" applyFont="1" applyFill="1" applyBorder="1" applyAlignment="1" applyProtection="1">
      <alignment horizontal="center" textRotation="90"/>
      <protection hidden="1"/>
    </xf>
    <xf numFmtId="0" fontId="31" fillId="5" borderId="5" xfId="0" applyFont="1" applyFill="1" applyBorder="1" applyAlignment="1" applyProtection="1">
      <alignment horizontal="center" textRotation="90"/>
      <protection hidden="1"/>
    </xf>
    <xf numFmtId="0" fontId="31" fillId="5" borderId="52" xfId="0" applyFont="1" applyFill="1" applyBorder="1" applyAlignment="1" applyProtection="1">
      <alignment horizontal="center" textRotation="90"/>
      <protection hidden="1"/>
    </xf>
    <xf numFmtId="0" fontId="31" fillId="5" borderId="54" xfId="0" applyFont="1" applyFill="1" applyBorder="1" applyAlignment="1" applyProtection="1">
      <alignment horizontal="center" textRotation="90"/>
      <protection hidden="1"/>
    </xf>
    <xf numFmtId="0" fontId="31" fillId="5" borderId="61" xfId="0" applyFont="1" applyFill="1" applyBorder="1" applyAlignment="1" applyProtection="1">
      <alignment horizontal="center" textRotation="90"/>
      <protection hidden="1"/>
    </xf>
    <xf numFmtId="0" fontId="31" fillId="5" borderId="51" xfId="0" applyFont="1" applyFill="1" applyBorder="1" applyAlignment="1" applyProtection="1">
      <alignment horizontal="center" textRotation="90"/>
      <protection hidden="1"/>
    </xf>
    <xf numFmtId="0" fontId="31" fillId="5" borderId="68" xfId="0" applyFont="1" applyFill="1" applyBorder="1" applyAlignment="1" applyProtection="1">
      <alignment horizontal="center" textRotation="90"/>
      <protection hidden="1"/>
    </xf>
    <xf numFmtId="0" fontId="31" fillId="5" borderId="69" xfId="0" applyFont="1" applyFill="1" applyBorder="1" applyAlignment="1" applyProtection="1">
      <alignment horizontal="center" textRotation="90"/>
      <protection hidden="1"/>
    </xf>
    <xf numFmtId="0" fontId="31" fillId="5" borderId="70" xfId="0" applyFont="1" applyFill="1" applyBorder="1" applyAlignment="1" applyProtection="1">
      <alignment horizontal="center" textRotation="90"/>
      <protection hidden="1"/>
    </xf>
    <xf numFmtId="0" fontId="9" fillId="5" borderId="29" xfId="0" applyFont="1" applyFill="1" applyBorder="1" applyAlignment="1" applyProtection="1">
      <alignment horizontal="center" vertical="center" shrinkToFit="1"/>
      <protection hidden="1"/>
    </xf>
    <xf numFmtId="0" fontId="9" fillId="5" borderId="13" xfId="0" applyFont="1" applyFill="1" applyBorder="1" applyAlignment="1" applyProtection="1">
      <alignment horizontal="center" vertical="center" shrinkToFit="1"/>
      <protection hidden="1"/>
    </xf>
    <xf numFmtId="0" fontId="9" fillId="5" borderId="30" xfId="0" applyFont="1" applyFill="1" applyBorder="1" applyAlignment="1" applyProtection="1">
      <alignment horizontal="center" vertical="center" shrinkToFit="1"/>
      <protection hidden="1"/>
    </xf>
    <xf numFmtId="0" fontId="9" fillId="5" borderId="14" xfId="0" applyFont="1" applyFill="1" applyBorder="1" applyAlignment="1" applyProtection="1">
      <alignment horizontal="center" vertical="center" shrinkToFit="1"/>
      <protection hidden="1"/>
    </xf>
    <xf numFmtId="0" fontId="9" fillId="4" borderId="12" xfId="0" applyFont="1" applyFill="1" applyBorder="1" applyAlignment="1" applyProtection="1">
      <alignment horizontal="center" vertical="center" shrinkToFit="1"/>
      <protection hidden="1"/>
    </xf>
    <xf numFmtId="0" fontId="9" fillId="4" borderId="13" xfId="0" applyFont="1" applyFill="1" applyBorder="1" applyAlignment="1" applyProtection="1">
      <alignment horizontal="center" vertical="center" shrinkToFit="1"/>
      <protection hidden="1"/>
    </xf>
    <xf numFmtId="0" fontId="9" fillId="4" borderId="30" xfId="0" applyFont="1" applyFill="1" applyBorder="1" applyAlignment="1" applyProtection="1">
      <alignment horizontal="center" vertical="center" shrinkToFit="1"/>
      <protection hidden="1"/>
    </xf>
    <xf numFmtId="0" fontId="9" fillId="4" borderId="14" xfId="0" applyFont="1" applyFill="1" applyBorder="1" applyAlignment="1" applyProtection="1">
      <alignment horizontal="center" vertical="center" shrinkToFit="1"/>
      <protection hidden="1"/>
    </xf>
    <xf numFmtId="0" fontId="9" fillId="4" borderId="37" xfId="0" applyFont="1" applyFill="1" applyBorder="1" applyAlignment="1" applyProtection="1">
      <alignment horizontal="center" vertical="center" shrinkToFit="1"/>
      <protection hidden="1"/>
    </xf>
    <xf numFmtId="0" fontId="31" fillId="4" borderId="63" xfId="0" applyFont="1" applyFill="1" applyBorder="1" applyAlignment="1" applyProtection="1">
      <alignment horizontal="center" textRotation="90"/>
      <protection hidden="1"/>
    </xf>
    <xf numFmtId="0" fontId="31" fillId="4" borderId="55" xfId="0" applyFont="1" applyFill="1" applyBorder="1" applyAlignment="1" applyProtection="1">
      <alignment horizontal="center" textRotation="90"/>
      <protection hidden="1"/>
    </xf>
    <xf numFmtId="0" fontId="31" fillId="4" borderId="60" xfId="0" applyFont="1" applyFill="1" applyBorder="1" applyAlignment="1" applyProtection="1">
      <alignment horizontal="center" textRotation="90"/>
      <protection hidden="1"/>
    </xf>
    <xf numFmtId="0" fontId="31" fillId="4" borderId="1" xfId="0" applyFont="1" applyFill="1" applyBorder="1" applyAlignment="1" applyProtection="1">
      <alignment horizontal="center" textRotation="90"/>
      <protection hidden="1"/>
    </xf>
    <xf numFmtId="0" fontId="31" fillId="4" borderId="0" xfId="0" applyFont="1" applyFill="1" applyBorder="1" applyAlignment="1" applyProtection="1">
      <alignment horizontal="center" textRotation="90"/>
      <protection hidden="1"/>
    </xf>
    <xf numFmtId="0" fontId="31" fillId="4" borderId="62" xfId="0" applyFont="1" applyFill="1" applyBorder="1" applyAlignment="1" applyProtection="1">
      <alignment horizontal="center" textRotation="90"/>
      <protection hidden="1"/>
    </xf>
    <xf numFmtId="0" fontId="31" fillId="4" borderId="64" xfId="0" applyFont="1" applyFill="1" applyBorder="1" applyAlignment="1" applyProtection="1">
      <alignment horizontal="center" textRotation="90"/>
      <protection hidden="1"/>
    </xf>
    <xf numFmtId="0" fontId="31" fillId="4" borderId="5" xfId="0" applyFont="1" applyFill="1" applyBorder="1" applyAlignment="1" applyProtection="1">
      <alignment horizontal="center" textRotation="90"/>
      <protection hidden="1"/>
    </xf>
    <xf numFmtId="0" fontId="31" fillId="4" borderId="52" xfId="0" applyFont="1" applyFill="1" applyBorder="1" applyAlignment="1" applyProtection="1">
      <alignment horizontal="center" textRotation="90"/>
      <protection hidden="1"/>
    </xf>
    <xf numFmtId="0" fontId="31" fillId="4" borderId="54" xfId="0" applyFont="1" applyFill="1" applyBorder="1" applyAlignment="1" applyProtection="1">
      <alignment horizontal="center" textRotation="90"/>
      <protection hidden="1"/>
    </xf>
    <xf numFmtId="0" fontId="31" fillId="4" borderId="61" xfId="0" applyFont="1" applyFill="1" applyBorder="1" applyAlignment="1" applyProtection="1">
      <alignment horizontal="center" textRotation="90"/>
      <protection hidden="1"/>
    </xf>
    <xf numFmtId="0" fontId="31" fillId="4" borderId="51" xfId="0" applyFont="1" applyFill="1" applyBorder="1" applyAlignment="1" applyProtection="1">
      <alignment horizontal="center" textRotation="90"/>
      <protection hidden="1"/>
    </xf>
    <xf numFmtId="0" fontId="31" fillId="4" borderId="68" xfId="0" applyFont="1" applyFill="1" applyBorder="1" applyAlignment="1" applyProtection="1">
      <alignment horizontal="center" textRotation="90"/>
      <protection hidden="1"/>
    </xf>
    <xf numFmtId="0" fontId="31" fillId="4" borderId="69" xfId="0" applyFont="1" applyFill="1" applyBorder="1" applyAlignment="1" applyProtection="1">
      <alignment horizontal="center" textRotation="90"/>
      <protection hidden="1"/>
    </xf>
    <xf numFmtId="0" fontId="31" fillId="4" borderId="70" xfId="0" applyFont="1" applyFill="1" applyBorder="1" applyAlignment="1" applyProtection="1">
      <alignment horizontal="center" textRotation="90"/>
      <protection hidden="1"/>
    </xf>
    <xf numFmtId="0" fontId="9" fillId="4" borderId="29" xfId="0" applyFont="1" applyFill="1" applyBorder="1" applyAlignment="1" applyProtection="1">
      <alignment horizontal="center" vertical="center" shrinkToFit="1"/>
      <protection hidden="1"/>
    </xf>
    <xf numFmtId="0" fontId="9" fillId="4" borderId="29" xfId="0" applyFont="1" applyFill="1" applyBorder="1" applyAlignment="1" applyProtection="1">
      <alignment horizontal="center" vertical="center"/>
      <protection hidden="1"/>
    </xf>
    <xf numFmtId="0" fontId="9" fillId="4" borderId="13" xfId="0" applyFont="1" applyFill="1" applyBorder="1" applyAlignment="1" applyProtection="1">
      <alignment horizontal="center" vertical="center"/>
      <protection hidden="1"/>
    </xf>
    <xf numFmtId="0" fontId="9" fillId="4" borderId="30" xfId="0" applyFont="1" applyFill="1" applyBorder="1" applyAlignment="1" applyProtection="1">
      <alignment horizontal="center" vertical="center"/>
      <protection hidden="1"/>
    </xf>
    <xf numFmtId="0" fontId="9" fillId="5" borderId="29" xfId="0" applyFont="1" applyFill="1" applyBorder="1" applyAlignment="1" applyProtection="1">
      <alignment horizontal="center" vertical="center"/>
      <protection hidden="1"/>
    </xf>
    <xf numFmtId="0" fontId="9" fillId="5" borderId="13" xfId="0" applyFont="1" applyFill="1" applyBorder="1" applyAlignment="1" applyProtection="1">
      <alignment horizontal="center" vertical="center"/>
      <protection hidden="1"/>
    </xf>
    <xf numFmtId="0" fontId="9" fillId="5" borderId="30" xfId="0" applyFont="1" applyFill="1" applyBorder="1" applyAlignment="1" applyProtection="1">
      <alignment horizontal="center" vertical="center"/>
      <protection hidden="1"/>
    </xf>
    <xf numFmtId="0" fontId="13" fillId="4" borderId="29" xfId="0" applyFont="1" applyFill="1" applyBorder="1" applyAlignment="1" applyProtection="1">
      <alignment horizontal="center" vertical="center"/>
      <protection locked="0" hidden="1"/>
    </xf>
    <xf numFmtId="0" fontId="13" fillId="4" borderId="13" xfId="0" applyFont="1" applyFill="1" applyBorder="1" applyAlignment="1" applyProtection="1">
      <alignment horizontal="center" vertical="center"/>
      <protection locked="0" hidden="1"/>
    </xf>
    <xf numFmtId="0" fontId="13" fillId="4" borderId="30" xfId="0" applyFont="1" applyFill="1" applyBorder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vertical="center"/>
      <protection locked="0" hidden="1"/>
    </xf>
    <xf numFmtId="0" fontId="13" fillId="5" borderId="29" xfId="0" applyFont="1" applyFill="1" applyBorder="1" applyAlignment="1" applyProtection="1">
      <alignment horizontal="center" vertical="center"/>
      <protection locked="0" hidden="1"/>
    </xf>
    <xf numFmtId="0" fontId="13" fillId="5" borderId="13" xfId="0" applyFont="1" applyFill="1" applyBorder="1" applyAlignment="1" applyProtection="1">
      <alignment horizontal="center" vertical="center"/>
      <protection locked="0" hidden="1"/>
    </xf>
    <xf numFmtId="0" fontId="13" fillId="5" borderId="30" xfId="0" applyFont="1" applyFill="1" applyBorder="1" applyAlignment="1" applyProtection="1">
      <alignment horizontal="center" vertical="center"/>
      <protection locked="0" hidden="1"/>
    </xf>
    <xf numFmtId="0" fontId="16" fillId="0" borderId="31" xfId="0" applyFont="1" applyBorder="1" applyAlignment="1" applyProtection="1">
      <alignment horizontal="left" vertical="center" shrinkToFit="1"/>
    </xf>
    <xf numFmtId="0" fontId="16" fillId="0" borderId="2" xfId="0" applyFont="1" applyBorder="1" applyAlignment="1" applyProtection="1">
      <alignment horizontal="left" vertical="center" shrinkToFit="1"/>
    </xf>
    <xf numFmtId="0" fontId="16" fillId="0" borderId="45" xfId="0" applyFont="1" applyBorder="1" applyAlignment="1" applyProtection="1">
      <alignment horizontal="left" vertical="center" shrinkToFit="1"/>
    </xf>
    <xf numFmtId="0" fontId="16" fillId="0" borderId="24" xfId="0" applyFont="1" applyBorder="1" applyAlignment="1" applyProtection="1">
      <alignment horizontal="left" vertical="center" shrinkToFit="1"/>
    </xf>
    <xf numFmtId="0" fontId="16" fillId="0" borderId="4" xfId="0" applyFont="1" applyBorder="1" applyAlignment="1" applyProtection="1">
      <alignment horizontal="left" vertical="center" shrinkToFit="1"/>
    </xf>
    <xf numFmtId="0" fontId="16" fillId="0" borderId="36" xfId="0" applyFont="1" applyBorder="1" applyAlignment="1" applyProtection="1">
      <alignment horizontal="left" vertical="center" shrinkToFit="1"/>
    </xf>
    <xf numFmtId="0" fontId="16" fillId="0" borderId="25" xfId="0" applyFont="1" applyBorder="1" applyAlignment="1" applyProtection="1">
      <alignment horizontal="left" vertical="center" shrinkToFit="1"/>
    </xf>
    <xf numFmtId="0" fontId="16" fillId="0" borderId="3" xfId="0" applyFont="1" applyBorder="1" applyAlignment="1" applyProtection="1">
      <alignment horizontal="left" vertical="center" shrinkToFit="1"/>
    </xf>
    <xf numFmtId="0" fontId="16" fillId="0" borderId="23" xfId="0" applyFont="1" applyBorder="1" applyAlignment="1" applyProtection="1">
      <alignment horizontal="left" vertical="center" shrinkToFit="1"/>
    </xf>
  </cellXfs>
  <cellStyles count="3">
    <cellStyle name="Standard" xfId="0" builtinId="0"/>
    <cellStyle name="Standard 2" xfId="1"/>
    <cellStyle name="Standard 3" xfId="2"/>
  </cellStyles>
  <dxfs count="166"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</dxfs>
  <tableStyles count="0" defaultTableStyle="TableStyleMedium9" defaultPivotStyle="PivotStyleLight16"/>
  <colors>
    <mruColors>
      <color rgb="FFCCFFFF"/>
      <color rgb="FFF2F2F2"/>
      <color rgb="FFAFEAFF"/>
      <color rgb="FF9FFF9F"/>
      <color rgb="FFF0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EC397"/>
  <sheetViews>
    <sheetView showGridLines="0" tabSelected="1" topLeftCell="A12" zoomScaleNormal="100" zoomScaleSheetLayoutView="85" workbookViewId="0">
      <selection activeCell="BI36" sqref="BI36:BJ36"/>
    </sheetView>
  </sheetViews>
  <sheetFormatPr baseColWidth="10" defaultColWidth="2.109375" defaultRowHeight="13.2"/>
  <cols>
    <col min="1" max="66" width="2.109375" style="87" customWidth="1"/>
    <col min="67" max="71" width="2.109375" style="2" customWidth="1"/>
    <col min="72" max="72" width="2.109375" style="3" customWidth="1"/>
    <col min="73" max="75" width="2.109375" style="4" customWidth="1"/>
    <col min="76" max="76" width="2.109375" style="3" customWidth="1"/>
    <col min="77" max="81" width="2.109375" style="4" customWidth="1"/>
    <col min="82" max="90" width="2.109375" style="2" customWidth="1"/>
    <col min="91" max="16384" width="2.109375" style="87"/>
  </cols>
  <sheetData>
    <row r="1" spans="2:115" ht="7.5" customHeight="1"/>
    <row r="2" spans="2:115" ht="34.200000000000003">
      <c r="C2" s="321" t="s">
        <v>64</v>
      </c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</row>
    <row r="3" spans="2:115" s="8" customFormat="1" ht="27.6">
      <c r="C3" s="357" t="s">
        <v>65</v>
      </c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  <c r="AT3" s="357"/>
      <c r="AU3" s="357"/>
      <c r="AZ3" s="354" t="s">
        <v>0</v>
      </c>
      <c r="BA3" s="354"/>
      <c r="BB3" s="354"/>
      <c r="BC3" s="354"/>
      <c r="BD3" s="354"/>
      <c r="BE3" s="354"/>
      <c r="BF3" s="354"/>
      <c r="BG3" s="354"/>
      <c r="BT3" s="9"/>
      <c r="BU3" s="10"/>
      <c r="BV3" s="10"/>
      <c r="BW3" s="10"/>
      <c r="BX3" s="9"/>
      <c r="BY3" s="10"/>
      <c r="BZ3" s="10"/>
      <c r="CA3" s="10"/>
      <c r="CB3" s="10"/>
      <c r="CC3" s="10"/>
    </row>
    <row r="4" spans="2:115" s="12" customFormat="1" ht="15">
      <c r="C4" s="356" t="s">
        <v>1</v>
      </c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BT4" s="13"/>
      <c r="BU4" s="14"/>
      <c r="BV4" s="14"/>
      <c r="BW4" s="14"/>
      <c r="BX4" s="13"/>
      <c r="BY4" s="14"/>
      <c r="BZ4" s="14"/>
      <c r="CA4" s="14"/>
      <c r="CB4" s="14"/>
      <c r="CC4" s="14"/>
    </row>
    <row r="5" spans="2:115" s="12" customFormat="1" ht="6.45" customHeight="1"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T5" s="13"/>
      <c r="BU5" s="14"/>
      <c r="BV5" s="14"/>
      <c r="BW5" s="14"/>
      <c r="BX5" s="13"/>
      <c r="BY5" s="14"/>
      <c r="BZ5" s="14"/>
      <c r="CA5" s="14"/>
      <c r="CB5" s="14"/>
      <c r="CC5" s="14"/>
    </row>
    <row r="6" spans="2:115" s="18" customFormat="1" ht="13.8">
      <c r="C6" s="322" t="s">
        <v>75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2"/>
      <c r="AT6" s="322"/>
      <c r="AU6" s="322"/>
      <c r="AV6" s="103"/>
      <c r="AW6" s="103"/>
      <c r="AX6" s="103"/>
      <c r="AY6" s="103"/>
      <c r="AZ6" s="103"/>
      <c r="BA6" s="103"/>
      <c r="BB6" s="103"/>
      <c r="BT6" s="19"/>
      <c r="BU6" s="20"/>
      <c r="BV6" s="20"/>
      <c r="BW6" s="20"/>
      <c r="BX6" s="19"/>
      <c r="BY6" s="20"/>
      <c r="BZ6" s="20"/>
      <c r="CA6" s="20"/>
      <c r="CB6" s="20"/>
      <c r="CC6" s="20"/>
    </row>
    <row r="7" spans="2:115" s="12" customFormat="1" ht="6.45" customHeight="1"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T7" s="13"/>
      <c r="BU7" s="14"/>
      <c r="BV7" s="14"/>
      <c r="BW7" s="14"/>
      <c r="BX7" s="13"/>
      <c r="BY7" s="14"/>
      <c r="BZ7" s="14"/>
      <c r="CA7" s="14"/>
      <c r="CB7" s="14"/>
      <c r="CC7" s="14"/>
    </row>
    <row r="8" spans="2:115" s="22" customFormat="1" ht="13.8">
      <c r="C8" s="355" t="s">
        <v>66</v>
      </c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T8" s="23"/>
      <c r="BU8" s="24"/>
      <c r="BV8" s="24"/>
      <c r="BW8" s="24"/>
      <c r="BX8" s="23"/>
      <c r="BY8" s="24"/>
      <c r="BZ8" s="24"/>
      <c r="CA8" s="24"/>
      <c r="CB8" s="24"/>
      <c r="CC8" s="24"/>
    </row>
    <row r="9" spans="2:115" s="12" customFormat="1" ht="6.45" customHeight="1">
      <c r="BT9" s="13"/>
      <c r="BU9" s="14"/>
      <c r="BV9" s="14"/>
      <c r="BW9" s="14"/>
      <c r="BX9" s="13"/>
      <c r="BY9" s="14"/>
      <c r="BZ9" s="14"/>
      <c r="CA9" s="14"/>
      <c r="CB9" s="14"/>
      <c r="CC9" s="14"/>
    </row>
    <row r="10" spans="2:115" s="12" customFormat="1" ht="18" customHeight="1">
      <c r="B10" s="104" t="s">
        <v>2</v>
      </c>
      <c r="BT10" s="13"/>
      <c r="BU10" s="14"/>
      <c r="BV10" s="14"/>
      <c r="BW10" s="14"/>
      <c r="BX10" s="13"/>
      <c r="BY10" s="14"/>
      <c r="BZ10" s="14"/>
      <c r="CA10" s="14"/>
      <c r="CB10" s="14"/>
      <c r="CC10" s="14"/>
    </row>
    <row r="11" spans="2:115" s="18" customFormat="1" ht="18" customHeight="1">
      <c r="B11" s="333" t="s">
        <v>3</v>
      </c>
      <c r="C11" s="333"/>
      <c r="D11" s="333"/>
      <c r="E11" s="333"/>
      <c r="F11" s="333"/>
      <c r="G11" s="333"/>
      <c r="H11" s="334">
        <v>0.375</v>
      </c>
      <c r="I11" s="334"/>
      <c r="J11" s="334"/>
      <c r="K11" s="334"/>
      <c r="L11" s="18" t="s">
        <v>4</v>
      </c>
      <c r="T11" s="140" t="s">
        <v>5</v>
      </c>
      <c r="U11" s="335">
        <v>1</v>
      </c>
      <c r="V11" s="335"/>
      <c r="W11" s="94" t="s">
        <v>6</v>
      </c>
      <c r="X11" s="336">
        <v>9</v>
      </c>
      <c r="Y11" s="336"/>
      <c r="Z11" s="336"/>
      <c r="AA11" s="336"/>
      <c r="AB11" s="336"/>
      <c r="AC11" s="332" t="str">
        <f>IF(U11=2,"Halbzeit:","")</f>
        <v/>
      </c>
      <c r="AD11" s="332"/>
      <c r="AE11" s="332"/>
      <c r="AF11" s="332"/>
      <c r="AG11" s="332"/>
      <c r="AH11" s="332"/>
      <c r="AI11" s="336"/>
      <c r="AJ11" s="336"/>
      <c r="AK11" s="336"/>
      <c r="AL11" s="336"/>
      <c r="AM11" s="336"/>
      <c r="AN11" s="333" t="s">
        <v>7</v>
      </c>
      <c r="AO11" s="333"/>
      <c r="AP11" s="333"/>
      <c r="AQ11" s="333"/>
      <c r="AR11" s="333"/>
      <c r="AS11" s="333"/>
      <c r="AT11" s="333"/>
      <c r="AU11" s="333"/>
      <c r="AV11" s="333"/>
      <c r="AW11" s="360">
        <v>1</v>
      </c>
      <c r="AX11" s="360"/>
      <c r="AY11" s="360"/>
      <c r="AZ11" s="360"/>
      <c r="BA11" s="360"/>
      <c r="BB11" s="161"/>
      <c r="BC11" s="161"/>
      <c r="BD11" s="161"/>
      <c r="BE11" s="25"/>
      <c r="BF11" s="25"/>
      <c r="BG11" s="25"/>
      <c r="BH11" s="38"/>
      <c r="BI11" s="38"/>
      <c r="BJ11" s="39"/>
      <c r="BK11" s="39"/>
      <c r="BL11" s="105"/>
      <c r="BM11" s="105"/>
      <c r="BN11" s="105"/>
      <c r="BO11" s="106"/>
      <c r="BP11" s="106"/>
      <c r="BQ11" s="106"/>
      <c r="BR11" s="38"/>
      <c r="BS11" s="38"/>
      <c r="BT11" s="38"/>
      <c r="BU11" s="38"/>
      <c r="BV11" s="38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</row>
    <row r="12" spans="2:115" s="18" customFormat="1" ht="18" customHeight="1">
      <c r="B12" s="140"/>
      <c r="C12" s="140"/>
      <c r="D12" s="140"/>
      <c r="E12" s="140"/>
      <c r="F12" s="140"/>
      <c r="G12" s="140"/>
      <c r="H12" s="107"/>
      <c r="I12" s="107"/>
      <c r="J12" s="107"/>
      <c r="K12" s="107"/>
      <c r="T12" s="140"/>
      <c r="U12" s="94"/>
      <c r="V12" s="94"/>
      <c r="W12" s="94"/>
      <c r="X12" s="108"/>
      <c r="Y12" s="108"/>
      <c r="Z12" s="108"/>
      <c r="AA12" s="108"/>
      <c r="AB12" s="108"/>
      <c r="AC12" s="146"/>
      <c r="AD12" s="146"/>
      <c r="AE12" s="146"/>
      <c r="AF12" s="146"/>
      <c r="AG12" s="146"/>
      <c r="AH12" s="146"/>
      <c r="AI12" s="108"/>
      <c r="AJ12" s="108"/>
      <c r="AK12" s="108"/>
      <c r="AL12" s="108"/>
      <c r="AM12" s="108"/>
      <c r="AN12" s="140"/>
      <c r="AO12" s="140"/>
      <c r="AP12" s="140"/>
      <c r="AQ12" s="140"/>
      <c r="AR12" s="140"/>
      <c r="AS12" s="140"/>
      <c r="AT12" s="140"/>
      <c r="AU12" s="140"/>
      <c r="AV12" s="140"/>
      <c r="AW12" s="109"/>
      <c r="AX12" s="109"/>
      <c r="AY12" s="109"/>
      <c r="AZ12" s="109"/>
      <c r="BA12" s="109"/>
      <c r="BB12" s="161"/>
      <c r="BC12" s="161"/>
      <c r="BD12" s="161"/>
      <c r="BE12" s="25"/>
      <c r="BF12" s="25"/>
      <c r="BG12" s="25"/>
      <c r="BH12" s="38"/>
      <c r="BI12" s="38"/>
      <c r="BJ12" s="39"/>
      <c r="BK12" s="39"/>
      <c r="BL12" s="105"/>
      <c r="BM12" s="105"/>
      <c r="BN12" s="105"/>
      <c r="BO12" s="106"/>
      <c r="BP12" s="106"/>
      <c r="BQ12" s="106"/>
      <c r="BR12" s="38"/>
      <c r="BS12" s="38"/>
      <c r="BT12" s="38"/>
      <c r="BU12" s="38"/>
      <c r="BV12" s="38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</row>
    <row r="13" spans="2:115" s="18" customFormat="1" ht="18" customHeight="1">
      <c r="B13" s="104" t="s">
        <v>8</v>
      </c>
      <c r="C13" s="140"/>
      <c r="D13" s="140"/>
      <c r="E13" s="140"/>
      <c r="F13" s="140"/>
      <c r="G13" s="140"/>
      <c r="H13" s="107"/>
      <c r="I13" s="107"/>
      <c r="J13" s="107"/>
      <c r="K13" s="107"/>
      <c r="T13" s="140"/>
      <c r="U13" s="94"/>
      <c r="V13" s="94"/>
      <c r="W13" s="94"/>
      <c r="X13" s="108"/>
      <c r="Y13" s="108"/>
      <c r="Z13" s="108"/>
      <c r="AA13" s="108"/>
      <c r="AB13" s="108"/>
      <c r="AC13" s="146"/>
      <c r="AD13" s="146"/>
      <c r="AE13" s="146"/>
      <c r="AF13" s="146"/>
      <c r="AG13" s="146"/>
      <c r="AH13" s="146"/>
      <c r="AI13" s="108"/>
      <c r="AJ13" s="108"/>
      <c r="AK13" s="108"/>
      <c r="AL13" s="108"/>
      <c r="AM13" s="108"/>
      <c r="AN13" s="140"/>
      <c r="AO13" s="140"/>
      <c r="AP13" s="140"/>
      <c r="AQ13" s="140"/>
      <c r="AR13" s="140"/>
      <c r="AS13" s="140"/>
      <c r="AT13" s="140"/>
      <c r="AU13" s="140"/>
      <c r="AV13" s="140"/>
      <c r="AW13" s="109"/>
      <c r="AX13" s="109"/>
      <c r="AY13" s="109"/>
      <c r="AZ13" s="109"/>
      <c r="BA13" s="109"/>
      <c r="BB13" s="161"/>
      <c r="BC13" s="161"/>
      <c r="BD13" s="161"/>
      <c r="BE13" s="25"/>
      <c r="BF13" s="25"/>
      <c r="BG13" s="25"/>
      <c r="BH13" s="38"/>
      <c r="BI13" s="38"/>
      <c r="BJ13" s="39"/>
      <c r="BK13" s="39"/>
      <c r="BL13" s="105"/>
      <c r="BM13" s="105"/>
      <c r="BN13" s="105"/>
      <c r="BO13" s="106"/>
      <c r="BP13" s="106"/>
      <c r="BQ13" s="106"/>
      <c r="BR13" s="38"/>
      <c r="BS13" s="38"/>
      <c r="BT13" s="38"/>
      <c r="BU13" s="38"/>
      <c r="BV13" s="38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</row>
    <row r="14" spans="2:115" s="18" customFormat="1" ht="18" customHeight="1">
      <c r="B14" s="333" t="s">
        <v>3</v>
      </c>
      <c r="C14" s="333"/>
      <c r="D14" s="333"/>
      <c r="E14" s="333"/>
      <c r="F14" s="333"/>
      <c r="G14" s="333"/>
      <c r="H14" s="334">
        <v>0.47916666666666669</v>
      </c>
      <c r="I14" s="334"/>
      <c r="J14" s="334"/>
      <c r="K14" s="334"/>
      <c r="L14" s="18" t="s">
        <v>4</v>
      </c>
      <c r="T14" s="140" t="s">
        <v>5</v>
      </c>
      <c r="U14" s="335">
        <v>1</v>
      </c>
      <c r="V14" s="335"/>
      <c r="W14" s="94" t="s">
        <v>6</v>
      </c>
      <c r="X14" s="336">
        <v>9</v>
      </c>
      <c r="Y14" s="336"/>
      <c r="Z14" s="336"/>
      <c r="AA14" s="336"/>
      <c r="AB14" s="336"/>
      <c r="AC14" s="332" t="str">
        <f>IF(U14=2,"Halbzeit:","")</f>
        <v/>
      </c>
      <c r="AD14" s="332"/>
      <c r="AE14" s="332"/>
      <c r="AF14" s="332"/>
      <c r="AG14" s="332"/>
      <c r="AH14" s="332"/>
      <c r="AI14" s="372"/>
      <c r="AJ14" s="372"/>
      <c r="AK14" s="372"/>
      <c r="AL14" s="372"/>
      <c r="AM14" s="372"/>
      <c r="AN14" s="333" t="s">
        <v>7</v>
      </c>
      <c r="AO14" s="333"/>
      <c r="AP14" s="333"/>
      <c r="AQ14" s="333"/>
      <c r="AR14" s="333"/>
      <c r="AS14" s="333"/>
      <c r="AT14" s="333"/>
      <c r="AU14" s="333"/>
      <c r="AV14" s="333"/>
      <c r="AW14" s="360">
        <v>1</v>
      </c>
      <c r="AX14" s="360"/>
      <c r="AY14" s="360"/>
      <c r="AZ14" s="360"/>
      <c r="BA14" s="360"/>
      <c r="BB14" s="161"/>
      <c r="BC14" s="161"/>
      <c r="BD14" s="161"/>
      <c r="BE14" s="25"/>
      <c r="BF14" s="25"/>
      <c r="BG14" s="25"/>
      <c r="BH14" s="38"/>
      <c r="BI14" s="38"/>
      <c r="BJ14" s="39"/>
      <c r="BK14" s="39"/>
      <c r="BL14" s="105"/>
      <c r="BM14" s="105"/>
      <c r="BN14" s="105"/>
      <c r="BO14" s="106"/>
      <c r="BP14" s="106"/>
      <c r="BQ14" s="106"/>
      <c r="BR14" s="38"/>
      <c r="BS14" s="38"/>
      <c r="BT14" s="38"/>
      <c r="BU14" s="38"/>
      <c r="BV14" s="38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</row>
    <row r="15" spans="2:115" s="18" customFormat="1" ht="18" customHeight="1">
      <c r="B15" s="140"/>
      <c r="C15" s="140"/>
      <c r="D15" s="140"/>
      <c r="E15" s="140"/>
      <c r="F15" s="140"/>
      <c r="G15" s="140"/>
      <c r="H15" s="107"/>
      <c r="I15" s="107"/>
      <c r="J15" s="107"/>
      <c r="K15" s="107"/>
      <c r="T15" s="140"/>
      <c r="U15" s="94"/>
      <c r="V15" s="94"/>
      <c r="W15" s="94"/>
      <c r="X15" s="108"/>
      <c r="Y15" s="108"/>
      <c r="Z15" s="108"/>
      <c r="AA15" s="108"/>
      <c r="AB15" s="108"/>
      <c r="AC15" s="146"/>
      <c r="AD15" s="146"/>
      <c r="AE15" s="146"/>
      <c r="AF15" s="146"/>
      <c r="AG15" s="146"/>
      <c r="AH15" s="146"/>
      <c r="AI15" s="108"/>
      <c r="AJ15" s="108"/>
      <c r="AK15" s="108"/>
      <c r="AL15" s="108"/>
      <c r="AM15" s="108"/>
      <c r="AN15" s="140"/>
      <c r="AO15" s="140"/>
      <c r="AP15" s="140"/>
      <c r="AQ15" s="140"/>
      <c r="AR15" s="140"/>
      <c r="AS15" s="140"/>
      <c r="AT15" s="140"/>
      <c r="AU15" s="140"/>
      <c r="AV15" s="140"/>
      <c r="AW15" s="109"/>
      <c r="AX15" s="109"/>
      <c r="AY15" s="109"/>
      <c r="AZ15" s="109"/>
      <c r="BA15" s="109"/>
      <c r="BB15" s="161"/>
      <c r="BC15" s="161"/>
      <c r="BD15" s="161"/>
      <c r="BE15" s="25"/>
      <c r="BF15" s="25"/>
      <c r="BG15" s="25"/>
      <c r="BH15" s="38"/>
      <c r="BI15" s="38"/>
      <c r="BJ15" s="39"/>
      <c r="BK15" s="39"/>
      <c r="BL15" s="105"/>
      <c r="BM15" s="105"/>
      <c r="BN15" s="105"/>
      <c r="BO15" s="106"/>
      <c r="BP15" s="106"/>
      <c r="BQ15" s="106"/>
      <c r="BR15" s="38"/>
      <c r="BS15" s="38"/>
      <c r="BT15" s="38"/>
      <c r="BU15" s="38"/>
      <c r="BV15" s="38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</row>
    <row r="16" spans="2:115" s="22" customFormat="1" ht="13.8">
      <c r="C16" s="110" t="s">
        <v>9</v>
      </c>
      <c r="BT16" s="23"/>
      <c r="BU16" s="24"/>
      <c r="BV16" s="24"/>
      <c r="BW16" s="24"/>
      <c r="BX16" s="23"/>
      <c r="BY16" s="24"/>
      <c r="BZ16" s="24"/>
      <c r="CA16" s="24"/>
      <c r="CB16" s="24"/>
      <c r="CC16" s="24"/>
    </row>
    <row r="17" spans="3:75" ht="10.199999999999999" customHeight="1" thickBot="1"/>
    <row r="18" spans="3:75" s="22" customFormat="1" ht="14.4" thickBot="1">
      <c r="D18" s="361" t="s">
        <v>10</v>
      </c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3"/>
      <c r="AC18" s="369" t="s">
        <v>11</v>
      </c>
      <c r="AD18" s="370"/>
      <c r="AE18" s="370"/>
      <c r="AF18" s="370"/>
      <c r="AG18" s="370"/>
      <c r="AH18" s="370"/>
      <c r="AI18" s="370"/>
      <c r="AJ18" s="370"/>
      <c r="AK18" s="370"/>
      <c r="AL18" s="370"/>
      <c r="AM18" s="370"/>
      <c r="AN18" s="370"/>
      <c r="AO18" s="370"/>
      <c r="AP18" s="370"/>
      <c r="AQ18" s="370"/>
      <c r="AR18" s="370"/>
      <c r="AS18" s="370"/>
      <c r="AT18" s="370"/>
      <c r="AU18" s="370"/>
      <c r="AV18" s="370"/>
      <c r="AW18" s="371"/>
      <c r="BQ18" s="23"/>
      <c r="BR18" s="24"/>
      <c r="BS18" s="24"/>
      <c r="BT18" s="24"/>
      <c r="BU18" s="23"/>
      <c r="BV18" s="24"/>
      <c r="BW18" s="24"/>
    </row>
    <row r="19" spans="3:75" s="22" customFormat="1" ht="18" customHeight="1">
      <c r="C19" s="111">
        <v>1</v>
      </c>
      <c r="D19" s="329" t="s">
        <v>67</v>
      </c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1"/>
      <c r="Y19" s="112" t="s">
        <v>12</v>
      </c>
      <c r="AB19" s="111">
        <v>1</v>
      </c>
      <c r="AC19" s="329" t="s">
        <v>71</v>
      </c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1"/>
      <c r="BQ19" s="23"/>
      <c r="BR19" s="24"/>
      <c r="BS19" s="24"/>
      <c r="BT19" s="24"/>
      <c r="BU19" s="23"/>
      <c r="BV19" s="24"/>
      <c r="BW19" s="24"/>
    </row>
    <row r="20" spans="3:75" s="22" customFormat="1" ht="18" customHeight="1">
      <c r="C20" s="111">
        <v>2</v>
      </c>
      <c r="D20" s="326" t="s">
        <v>68</v>
      </c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8"/>
      <c r="Y20" s="112" t="s">
        <v>13</v>
      </c>
      <c r="AB20" s="111">
        <v>2</v>
      </c>
      <c r="AC20" s="326" t="s">
        <v>72</v>
      </c>
      <c r="AD20" s="327"/>
      <c r="AE20" s="327"/>
      <c r="AF20" s="327"/>
      <c r="AG20" s="327"/>
      <c r="AH20" s="327"/>
      <c r="AI20" s="327"/>
      <c r="AJ20" s="327"/>
      <c r="AK20" s="327"/>
      <c r="AL20" s="327"/>
      <c r="AM20" s="327"/>
      <c r="AN20" s="327"/>
      <c r="AO20" s="327"/>
      <c r="AP20" s="327"/>
      <c r="AQ20" s="327"/>
      <c r="AR20" s="327"/>
      <c r="AS20" s="327"/>
      <c r="AT20" s="327"/>
      <c r="AU20" s="327"/>
      <c r="AV20" s="327"/>
      <c r="AW20" s="328"/>
      <c r="BQ20" s="23"/>
      <c r="BR20" s="24"/>
      <c r="BS20" s="24"/>
      <c r="BT20" s="24"/>
      <c r="BU20" s="23"/>
      <c r="BV20" s="24"/>
      <c r="BW20" s="24"/>
    </row>
    <row r="21" spans="3:75" s="22" customFormat="1" ht="18" customHeight="1">
      <c r="C21" s="111">
        <v>3</v>
      </c>
      <c r="D21" s="326" t="s">
        <v>69</v>
      </c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8"/>
      <c r="Y21" s="112" t="s">
        <v>14</v>
      </c>
      <c r="AB21" s="111">
        <v>3</v>
      </c>
      <c r="AC21" s="326" t="s">
        <v>73</v>
      </c>
      <c r="AD21" s="327"/>
      <c r="AE21" s="327"/>
      <c r="AF21" s="327"/>
      <c r="AG21" s="327"/>
      <c r="AH21" s="327"/>
      <c r="AI21" s="327"/>
      <c r="AJ21" s="327"/>
      <c r="AK21" s="327"/>
      <c r="AL21" s="327"/>
      <c r="AM21" s="327"/>
      <c r="AN21" s="327"/>
      <c r="AO21" s="327"/>
      <c r="AP21" s="327"/>
      <c r="AQ21" s="327"/>
      <c r="AR21" s="327"/>
      <c r="AS21" s="327"/>
      <c r="AT21" s="327"/>
      <c r="AU21" s="327"/>
      <c r="AV21" s="327"/>
      <c r="AW21" s="328"/>
      <c r="BQ21" s="23"/>
      <c r="BR21" s="24"/>
      <c r="BS21" s="24"/>
      <c r="BT21" s="24"/>
      <c r="BU21" s="23"/>
      <c r="BV21" s="24"/>
      <c r="BW21" s="24"/>
    </row>
    <row r="22" spans="3:75" s="22" customFormat="1" ht="18" customHeight="1" thickBot="1">
      <c r="C22" s="111">
        <v>4</v>
      </c>
      <c r="D22" s="323" t="s">
        <v>70</v>
      </c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5"/>
      <c r="AB22" s="111">
        <v>4</v>
      </c>
      <c r="AC22" s="323" t="s">
        <v>74</v>
      </c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5"/>
      <c r="BN22" s="23"/>
      <c r="BO22" s="24"/>
      <c r="BP22" s="24"/>
      <c r="BQ22" s="24"/>
      <c r="BR22" s="23"/>
      <c r="BS22" s="24"/>
      <c r="BT22" s="24"/>
      <c r="BU22" s="24"/>
      <c r="BV22" s="24"/>
      <c r="BW22" s="24"/>
    </row>
    <row r="23" spans="3:75" s="22" customFormat="1" ht="13.8"/>
    <row r="24" spans="3:75" s="22" customFormat="1" ht="14.4" customHeight="1">
      <c r="C24" s="110" t="s">
        <v>15</v>
      </c>
    </row>
    <row r="25" spans="3:75" s="22" customFormat="1" ht="18" customHeight="1" thickBot="1"/>
    <row r="26" spans="3:75" s="22" customFormat="1" ht="18" customHeight="1" thickBot="1">
      <c r="C26" s="358" t="s">
        <v>16</v>
      </c>
      <c r="D26" s="359"/>
      <c r="E26" s="207" t="s">
        <v>17</v>
      </c>
      <c r="F26" s="208"/>
      <c r="G26" s="209"/>
      <c r="H26" s="207" t="s">
        <v>18</v>
      </c>
      <c r="I26" s="208"/>
      <c r="J26" s="209"/>
      <c r="K26" s="207" t="s">
        <v>19</v>
      </c>
      <c r="L26" s="208"/>
      <c r="M26" s="208"/>
      <c r="N26" s="209"/>
      <c r="O26" s="207" t="s">
        <v>20</v>
      </c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9"/>
      <c r="BF26" s="207" t="s">
        <v>21</v>
      </c>
      <c r="BG26" s="208"/>
      <c r="BH26" s="208"/>
      <c r="BI26" s="208"/>
      <c r="BJ26" s="208"/>
      <c r="BK26" s="92"/>
    </row>
    <row r="27" spans="3:75" s="22" customFormat="1" ht="18" customHeight="1">
      <c r="C27" s="230">
        <v>1</v>
      </c>
      <c r="D27" s="205"/>
      <c r="E27" s="205" t="s">
        <v>22</v>
      </c>
      <c r="F27" s="205"/>
      <c r="G27" s="205"/>
      <c r="H27" s="205">
        <v>1</v>
      </c>
      <c r="I27" s="205"/>
      <c r="J27" s="205"/>
      <c r="K27" s="366">
        <f>$H$11</f>
        <v>0.375</v>
      </c>
      <c r="L27" s="367"/>
      <c r="M27" s="367"/>
      <c r="N27" s="368"/>
      <c r="O27" s="364" t="str">
        <f>$D$19</f>
        <v>Mannschaft 1</v>
      </c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365"/>
      <c r="AJ27" s="143" t="s">
        <v>23</v>
      </c>
      <c r="AK27" s="365" t="str">
        <f>$D$20</f>
        <v>Mannschaft 2</v>
      </c>
      <c r="AL27" s="365"/>
      <c r="AM27" s="365"/>
      <c r="AN27" s="365"/>
      <c r="AO27" s="365"/>
      <c r="AP27" s="365"/>
      <c r="AQ27" s="365"/>
      <c r="AR27" s="365"/>
      <c r="AS27" s="365"/>
      <c r="AT27" s="365"/>
      <c r="AU27" s="365"/>
      <c r="AV27" s="365"/>
      <c r="AW27" s="365"/>
      <c r="AX27" s="365"/>
      <c r="AY27" s="365"/>
      <c r="AZ27" s="365"/>
      <c r="BA27" s="365"/>
      <c r="BB27" s="365"/>
      <c r="BC27" s="365"/>
      <c r="BD27" s="365"/>
      <c r="BE27" s="376"/>
      <c r="BF27" s="305"/>
      <c r="BG27" s="306"/>
      <c r="BH27" s="306"/>
      <c r="BI27" s="375"/>
      <c r="BJ27" s="375"/>
      <c r="BK27" s="113"/>
    </row>
    <row r="28" spans="3:75" s="22" customFormat="1" ht="18" customHeight="1" thickBot="1">
      <c r="C28" s="233">
        <v>2</v>
      </c>
      <c r="D28" s="204"/>
      <c r="E28" s="204" t="s">
        <v>22</v>
      </c>
      <c r="F28" s="204"/>
      <c r="G28" s="204"/>
      <c r="H28" s="204">
        <v>1</v>
      </c>
      <c r="I28" s="204"/>
      <c r="J28" s="204"/>
      <c r="K28" s="317">
        <f>K27+TEXT($U$11*($X$11/1440)+($AI$11/1440)+($AW$11/1440),"hh:mm")</f>
        <v>0.38194444444444442</v>
      </c>
      <c r="L28" s="318"/>
      <c r="M28" s="318"/>
      <c r="N28" s="319"/>
      <c r="O28" s="296" t="str">
        <f>$D$21</f>
        <v>Mannschaft 3</v>
      </c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141" t="s">
        <v>23</v>
      </c>
      <c r="AK28" s="297" t="str">
        <f>$D$22</f>
        <v>Mannschaft 4</v>
      </c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303"/>
      <c r="BF28" s="286"/>
      <c r="BG28" s="287"/>
      <c r="BH28" s="287"/>
      <c r="BI28" s="309"/>
      <c r="BJ28" s="310"/>
      <c r="BK28" s="113"/>
    </row>
    <row r="29" spans="3:75" s="22" customFormat="1" ht="18" customHeight="1">
      <c r="C29" s="298">
        <v>3</v>
      </c>
      <c r="D29" s="299"/>
      <c r="E29" s="299" t="s">
        <v>24</v>
      </c>
      <c r="F29" s="299"/>
      <c r="G29" s="299"/>
      <c r="H29" s="206">
        <v>1</v>
      </c>
      <c r="I29" s="206"/>
      <c r="J29" s="206"/>
      <c r="K29" s="300">
        <f>K28+TEXT($U$11*($X$11/1440)+($AI$11/1440)+($AW$11/1440),"hh:mm")</f>
        <v>0.38888888888888884</v>
      </c>
      <c r="L29" s="301"/>
      <c r="M29" s="301"/>
      <c r="N29" s="302"/>
      <c r="O29" s="289" t="str">
        <f>$AC$19</f>
        <v>Mannschaft 5</v>
      </c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01" t="s">
        <v>23</v>
      </c>
      <c r="AK29" s="290" t="str">
        <f>$AC$20</f>
        <v>Mannschaft 6</v>
      </c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  <c r="AW29" s="290"/>
      <c r="AX29" s="290"/>
      <c r="AY29" s="290"/>
      <c r="AZ29" s="290"/>
      <c r="BA29" s="290"/>
      <c r="BB29" s="290"/>
      <c r="BC29" s="290"/>
      <c r="BD29" s="290"/>
      <c r="BE29" s="304"/>
      <c r="BF29" s="305"/>
      <c r="BG29" s="306"/>
      <c r="BH29" s="306"/>
      <c r="BI29" s="373"/>
      <c r="BJ29" s="374"/>
      <c r="BK29" s="113"/>
    </row>
    <row r="30" spans="3:75" s="22" customFormat="1" ht="18" customHeight="1" thickBot="1">
      <c r="C30" s="202">
        <v>4</v>
      </c>
      <c r="D30" s="203"/>
      <c r="E30" s="203" t="s">
        <v>24</v>
      </c>
      <c r="F30" s="203"/>
      <c r="G30" s="203"/>
      <c r="H30" s="203">
        <v>1</v>
      </c>
      <c r="I30" s="203"/>
      <c r="J30" s="203"/>
      <c r="K30" s="291">
        <f>K29+TEXT($U$11*($X$11/1440)+($AI$11/1440)+($AW$11/1440),"hh:mm")</f>
        <v>0.39583333333333326</v>
      </c>
      <c r="L30" s="292"/>
      <c r="M30" s="292"/>
      <c r="N30" s="293"/>
      <c r="O30" s="294" t="str">
        <f>$AC$21</f>
        <v>Mannschaft 7</v>
      </c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00" t="s">
        <v>23</v>
      </c>
      <c r="AK30" s="295" t="str">
        <f>$AC$22</f>
        <v>Mannschaft 8</v>
      </c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320"/>
      <c r="BF30" s="286"/>
      <c r="BG30" s="287"/>
      <c r="BH30" s="287"/>
      <c r="BI30" s="309"/>
      <c r="BJ30" s="310"/>
      <c r="BK30" s="113"/>
    </row>
    <row r="31" spans="3:75" s="22" customFormat="1" ht="18" customHeight="1">
      <c r="C31" s="353">
        <v>5</v>
      </c>
      <c r="D31" s="252"/>
      <c r="E31" s="210" t="s">
        <v>22</v>
      </c>
      <c r="F31" s="210"/>
      <c r="G31" s="210"/>
      <c r="H31" s="205">
        <v>1</v>
      </c>
      <c r="I31" s="205"/>
      <c r="J31" s="205"/>
      <c r="K31" s="311">
        <f>K30+TEXT($U$11*($X$11/1440)+($AI$11/1440)+($AW$11/1440),"hh:mm")</f>
        <v>0.40277777777777768</v>
      </c>
      <c r="L31" s="312"/>
      <c r="M31" s="312"/>
      <c r="N31" s="313"/>
      <c r="O31" s="314" t="str">
        <f>$D$19</f>
        <v>Mannschaft 1</v>
      </c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90" t="s">
        <v>23</v>
      </c>
      <c r="AK31" s="315" t="str">
        <f>$D$21</f>
        <v>Mannschaft 3</v>
      </c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6"/>
      <c r="BF31" s="305"/>
      <c r="BG31" s="306"/>
      <c r="BH31" s="306"/>
      <c r="BI31" s="307"/>
      <c r="BJ31" s="308"/>
      <c r="BK31" s="113"/>
    </row>
    <row r="32" spans="3:75" s="22" customFormat="1" ht="18" customHeight="1" thickBot="1">
      <c r="C32" s="233">
        <v>6</v>
      </c>
      <c r="D32" s="204"/>
      <c r="E32" s="204" t="s">
        <v>22</v>
      </c>
      <c r="F32" s="204"/>
      <c r="G32" s="204"/>
      <c r="H32" s="204">
        <v>1</v>
      </c>
      <c r="I32" s="204"/>
      <c r="J32" s="204"/>
      <c r="K32" s="317">
        <f>K31+TEXT($U$11*($X$11/1440)+($AI$11/1440)+($AW$11/1440),"hh:mm")</f>
        <v>0.4097222222222221</v>
      </c>
      <c r="L32" s="318"/>
      <c r="M32" s="318"/>
      <c r="N32" s="319"/>
      <c r="O32" s="296" t="str">
        <f>$D$20</f>
        <v>Mannschaft 2</v>
      </c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141" t="s">
        <v>23</v>
      </c>
      <c r="AK32" s="297" t="str">
        <f>$D$22</f>
        <v>Mannschaft 4</v>
      </c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303"/>
      <c r="BF32" s="286"/>
      <c r="BG32" s="287"/>
      <c r="BH32" s="287"/>
      <c r="BI32" s="284"/>
      <c r="BJ32" s="285"/>
      <c r="BK32" s="113"/>
    </row>
    <row r="33" spans="1:133" s="22" customFormat="1" ht="18" customHeight="1">
      <c r="C33" s="298">
        <v>7</v>
      </c>
      <c r="D33" s="299"/>
      <c r="E33" s="299" t="s">
        <v>24</v>
      </c>
      <c r="F33" s="299"/>
      <c r="G33" s="299"/>
      <c r="H33" s="206">
        <v>1</v>
      </c>
      <c r="I33" s="206"/>
      <c r="J33" s="206"/>
      <c r="K33" s="300">
        <f t="shared" ref="K33:K38" si="0">K32+TEXT($U$11*($X$11/1440)+($AI$11/1440)+($AW$11/1440),"hh:mm")</f>
        <v>0.41666666666666652</v>
      </c>
      <c r="L33" s="301"/>
      <c r="M33" s="301"/>
      <c r="N33" s="302"/>
      <c r="O33" s="289" t="str">
        <f>$AC$19</f>
        <v>Mannschaft 5</v>
      </c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01" t="s">
        <v>23</v>
      </c>
      <c r="AK33" s="290" t="str">
        <f>$AC$21</f>
        <v>Mannschaft 7</v>
      </c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304"/>
      <c r="BF33" s="305"/>
      <c r="BG33" s="306"/>
      <c r="BH33" s="306"/>
      <c r="BI33" s="373"/>
      <c r="BJ33" s="374"/>
      <c r="BK33" s="113"/>
    </row>
    <row r="34" spans="1:133" s="22" customFormat="1" ht="18" customHeight="1" thickBot="1">
      <c r="C34" s="202">
        <v>8</v>
      </c>
      <c r="D34" s="203"/>
      <c r="E34" s="203" t="s">
        <v>24</v>
      </c>
      <c r="F34" s="203"/>
      <c r="G34" s="203"/>
      <c r="H34" s="203">
        <v>1</v>
      </c>
      <c r="I34" s="203"/>
      <c r="J34" s="203"/>
      <c r="K34" s="291">
        <f t="shared" si="0"/>
        <v>0.42361111111111094</v>
      </c>
      <c r="L34" s="292"/>
      <c r="M34" s="292"/>
      <c r="N34" s="293"/>
      <c r="O34" s="294" t="str">
        <f>$AC$20</f>
        <v>Mannschaft 6</v>
      </c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00" t="s">
        <v>23</v>
      </c>
      <c r="AK34" s="295" t="str">
        <f>$AC$22</f>
        <v>Mannschaft 8</v>
      </c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320"/>
      <c r="BF34" s="286"/>
      <c r="BG34" s="287"/>
      <c r="BH34" s="287"/>
      <c r="BI34" s="309"/>
      <c r="BJ34" s="310"/>
      <c r="BK34" s="113"/>
    </row>
    <row r="35" spans="1:133" s="22" customFormat="1" ht="18" customHeight="1">
      <c r="C35" s="288">
        <v>9</v>
      </c>
      <c r="D35" s="210"/>
      <c r="E35" s="210" t="s">
        <v>22</v>
      </c>
      <c r="F35" s="210"/>
      <c r="G35" s="210"/>
      <c r="H35" s="205">
        <v>1</v>
      </c>
      <c r="I35" s="205"/>
      <c r="J35" s="205"/>
      <c r="K35" s="311">
        <f t="shared" si="0"/>
        <v>0.43055555555555536</v>
      </c>
      <c r="L35" s="312"/>
      <c r="M35" s="312"/>
      <c r="N35" s="313"/>
      <c r="O35" s="314" t="str">
        <f>$D$22</f>
        <v>Mannschaft 4</v>
      </c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90" t="s">
        <v>23</v>
      </c>
      <c r="AK35" s="315" t="str">
        <f>$D$19</f>
        <v>Mannschaft 1</v>
      </c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6"/>
      <c r="BF35" s="305"/>
      <c r="BG35" s="306"/>
      <c r="BH35" s="306"/>
      <c r="BI35" s="307"/>
      <c r="BJ35" s="308"/>
      <c r="BK35" s="113"/>
    </row>
    <row r="36" spans="1:133" s="22" customFormat="1" ht="18" customHeight="1" thickBot="1">
      <c r="C36" s="233">
        <v>10</v>
      </c>
      <c r="D36" s="204"/>
      <c r="E36" s="204" t="s">
        <v>22</v>
      </c>
      <c r="F36" s="204"/>
      <c r="G36" s="204"/>
      <c r="H36" s="204">
        <v>1</v>
      </c>
      <c r="I36" s="204"/>
      <c r="J36" s="204"/>
      <c r="K36" s="317">
        <f t="shared" si="0"/>
        <v>0.43749999999999978</v>
      </c>
      <c r="L36" s="318"/>
      <c r="M36" s="318"/>
      <c r="N36" s="319"/>
      <c r="O36" s="296" t="str">
        <f>$D$21</f>
        <v>Mannschaft 3</v>
      </c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141" t="s">
        <v>23</v>
      </c>
      <c r="AK36" s="297" t="str">
        <f>$D$20</f>
        <v>Mannschaft 2</v>
      </c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303"/>
      <c r="BF36" s="286"/>
      <c r="BG36" s="287"/>
      <c r="BH36" s="287"/>
      <c r="BI36" s="309"/>
      <c r="BJ36" s="310"/>
      <c r="BK36" s="113"/>
    </row>
    <row r="37" spans="1:133" s="22" customFormat="1" ht="18" customHeight="1">
      <c r="C37" s="298">
        <v>11</v>
      </c>
      <c r="D37" s="299"/>
      <c r="E37" s="299" t="s">
        <v>24</v>
      </c>
      <c r="F37" s="299"/>
      <c r="G37" s="299"/>
      <c r="H37" s="206">
        <v>1</v>
      </c>
      <c r="I37" s="206"/>
      <c r="J37" s="206"/>
      <c r="K37" s="300">
        <f t="shared" si="0"/>
        <v>0.4444444444444442</v>
      </c>
      <c r="L37" s="301"/>
      <c r="M37" s="301"/>
      <c r="N37" s="302"/>
      <c r="O37" s="289" t="str">
        <f>$AC$22</f>
        <v>Mannschaft 8</v>
      </c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01" t="s">
        <v>23</v>
      </c>
      <c r="AK37" s="290" t="str">
        <f>$AC$19</f>
        <v>Mannschaft 5</v>
      </c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  <c r="AW37" s="290"/>
      <c r="AX37" s="290"/>
      <c r="AY37" s="290"/>
      <c r="AZ37" s="290"/>
      <c r="BA37" s="290"/>
      <c r="BB37" s="290"/>
      <c r="BC37" s="290"/>
      <c r="BD37" s="290"/>
      <c r="BE37" s="304"/>
      <c r="BF37" s="305"/>
      <c r="BG37" s="306"/>
      <c r="BH37" s="306"/>
      <c r="BI37" s="307"/>
      <c r="BJ37" s="308"/>
      <c r="BK37" s="113"/>
    </row>
    <row r="38" spans="1:133" s="22" customFormat="1" ht="18" customHeight="1" thickBot="1">
      <c r="C38" s="202">
        <v>12</v>
      </c>
      <c r="D38" s="203"/>
      <c r="E38" s="203" t="s">
        <v>24</v>
      </c>
      <c r="F38" s="203"/>
      <c r="G38" s="203"/>
      <c r="H38" s="203">
        <v>1</v>
      </c>
      <c r="I38" s="203"/>
      <c r="J38" s="203"/>
      <c r="K38" s="291">
        <f t="shared" si="0"/>
        <v>0.45138888888888862</v>
      </c>
      <c r="L38" s="292"/>
      <c r="M38" s="292"/>
      <c r="N38" s="293"/>
      <c r="O38" s="294" t="str">
        <f>$AC$21</f>
        <v>Mannschaft 7</v>
      </c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00" t="s">
        <v>23</v>
      </c>
      <c r="AK38" s="295" t="str">
        <f>$AC$20</f>
        <v>Mannschaft 6</v>
      </c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320"/>
      <c r="BF38" s="286"/>
      <c r="BG38" s="287"/>
      <c r="BH38" s="287"/>
      <c r="BI38" s="284"/>
      <c r="BJ38" s="285"/>
      <c r="BK38" s="113"/>
      <c r="EB38" s="114"/>
      <c r="EC38" s="114"/>
    </row>
    <row r="39" spans="1:133" s="22" customFormat="1" ht="18" customHeight="1"/>
    <row r="40" spans="1:133" s="22" customFormat="1" ht="20.25" customHeight="1" thickBot="1">
      <c r="K40" s="110" t="s">
        <v>25</v>
      </c>
      <c r="BX40" s="74"/>
      <c r="BY40" s="74"/>
      <c r="BZ40" s="74"/>
      <c r="CA40" s="74"/>
      <c r="CB40" s="74"/>
      <c r="CC40" s="74"/>
      <c r="CD40" s="75"/>
      <c r="CE40" s="75"/>
      <c r="CF40" s="76"/>
      <c r="CG40" s="76"/>
      <c r="CH40" s="76"/>
      <c r="CI40" s="76"/>
      <c r="CJ40" s="76"/>
      <c r="CK40" s="75"/>
      <c r="CL40" s="75"/>
      <c r="CM40" s="74"/>
      <c r="CN40" s="74"/>
      <c r="CO40" s="74"/>
      <c r="CP40" s="74"/>
      <c r="CQ40" s="74"/>
      <c r="CR40" s="74"/>
      <c r="CS40" s="74"/>
      <c r="CT40" s="115"/>
      <c r="CU40" s="74"/>
      <c r="CV40" s="74"/>
    </row>
    <row r="41" spans="1:133" s="22" customFormat="1" ht="18" customHeight="1">
      <c r="C41" s="116"/>
      <c r="D41" s="116"/>
      <c r="E41" s="116"/>
      <c r="F41" s="116"/>
      <c r="G41" s="116"/>
      <c r="H41" s="116"/>
      <c r="I41" s="116"/>
      <c r="K41" s="110"/>
      <c r="AH41" s="337" t="str">
        <f>M49</f>
        <v>Mannschaft 1</v>
      </c>
      <c r="AI41" s="338"/>
      <c r="AJ41" s="339"/>
      <c r="AK41" s="346" t="str">
        <f>M50</f>
        <v>Mannschaft 2</v>
      </c>
      <c r="AL41" s="338"/>
      <c r="AM41" s="339"/>
      <c r="AN41" s="346" t="str">
        <f>M51</f>
        <v>Mannschaft 3</v>
      </c>
      <c r="AO41" s="338"/>
      <c r="AP41" s="339"/>
      <c r="AQ41" s="346" t="str">
        <f>M52</f>
        <v>Mannschaft 4</v>
      </c>
      <c r="AR41" s="338"/>
      <c r="AS41" s="347"/>
      <c r="BQ41" s="24"/>
      <c r="BR41" s="23"/>
      <c r="BS41" s="24"/>
      <c r="BT41" s="24"/>
      <c r="BU41" s="24"/>
      <c r="BV41" s="24"/>
      <c r="BW41" s="24"/>
    </row>
    <row r="42" spans="1:133" s="22" customFormat="1" ht="18" customHeight="1">
      <c r="C42" s="116"/>
      <c r="D42" s="116"/>
      <c r="E42" s="116"/>
      <c r="F42" s="116"/>
      <c r="G42" s="116"/>
      <c r="H42" s="116"/>
      <c r="I42" s="116"/>
      <c r="K42" s="110"/>
      <c r="AH42" s="340"/>
      <c r="AI42" s="341"/>
      <c r="AJ42" s="342"/>
      <c r="AK42" s="348"/>
      <c r="AL42" s="341"/>
      <c r="AM42" s="342"/>
      <c r="AN42" s="348"/>
      <c r="AO42" s="341"/>
      <c r="AP42" s="342"/>
      <c r="AQ42" s="348"/>
      <c r="AR42" s="341"/>
      <c r="AS42" s="349"/>
      <c r="BU42" s="23"/>
      <c r="BV42" s="24"/>
      <c r="BW42" s="24"/>
      <c r="BX42" s="24"/>
      <c r="BY42" s="23"/>
      <c r="BZ42" s="24"/>
      <c r="CA42" s="24"/>
      <c r="CB42" s="24"/>
      <c r="CC42" s="24"/>
      <c r="CD42" s="24"/>
    </row>
    <row r="43" spans="1:133" s="22" customFormat="1" ht="18" customHeight="1">
      <c r="A43" s="93"/>
      <c r="C43" s="116"/>
      <c r="D43" s="116"/>
      <c r="E43" s="116"/>
      <c r="F43" s="116"/>
      <c r="G43" s="116"/>
      <c r="H43" s="116"/>
      <c r="I43" s="116"/>
      <c r="K43" s="110"/>
      <c r="AH43" s="340"/>
      <c r="AI43" s="341"/>
      <c r="AJ43" s="342"/>
      <c r="AK43" s="348"/>
      <c r="AL43" s="341"/>
      <c r="AM43" s="342"/>
      <c r="AN43" s="348"/>
      <c r="AO43" s="341"/>
      <c r="AP43" s="342"/>
      <c r="AQ43" s="348"/>
      <c r="AR43" s="341"/>
      <c r="AS43" s="349"/>
      <c r="BU43" s="23"/>
      <c r="BV43" s="24"/>
      <c r="BW43" s="24"/>
      <c r="BX43" s="24"/>
      <c r="BY43" s="23"/>
      <c r="BZ43" s="24"/>
      <c r="CA43" s="24"/>
      <c r="CB43" s="24"/>
      <c r="CC43" s="24"/>
      <c r="CD43" s="24"/>
    </row>
    <row r="44" spans="1:133" s="22" customFormat="1" ht="18" customHeight="1">
      <c r="A44" s="74"/>
      <c r="C44" s="116"/>
      <c r="D44" s="116"/>
      <c r="E44" s="116"/>
      <c r="F44" s="116"/>
      <c r="G44" s="116"/>
      <c r="H44" s="116"/>
      <c r="I44" s="116"/>
      <c r="K44" s="110"/>
      <c r="AH44" s="340"/>
      <c r="AI44" s="341"/>
      <c r="AJ44" s="342"/>
      <c r="AK44" s="348"/>
      <c r="AL44" s="341"/>
      <c r="AM44" s="342"/>
      <c r="AN44" s="348"/>
      <c r="AO44" s="341"/>
      <c r="AP44" s="342"/>
      <c r="AQ44" s="348"/>
      <c r="AR44" s="341"/>
      <c r="AS44" s="349"/>
      <c r="BU44" s="23"/>
      <c r="BV44" s="24"/>
      <c r="BW44" s="24"/>
      <c r="BX44" s="24"/>
      <c r="BY44" s="23"/>
      <c r="BZ44" s="24"/>
      <c r="CA44" s="24"/>
      <c r="CB44" s="24"/>
      <c r="CC44" s="24"/>
      <c r="CD44" s="24"/>
    </row>
    <row r="45" spans="1:133" s="22" customFormat="1" ht="18" customHeight="1">
      <c r="A45" s="74"/>
      <c r="C45" s="116"/>
      <c r="D45" s="116"/>
      <c r="E45" s="116"/>
      <c r="F45" s="116"/>
      <c r="G45" s="116"/>
      <c r="H45" s="116"/>
      <c r="I45" s="116"/>
      <c r="K45" s="110"/>
      <c r="AH45" s="340"/>
      <c r="AI45" s="341"/>
      <c r="AJ45" s="342"/>
      <c r="AK45" s="348"/>
      <c r="AL45" s="341"/>
      <c r="AM45" s="342"/>
      <c r="AN45" s="348"/>
      <c r="AO45" s="341"/>
      <c r="AP45" s="342"/>
      <c r="AQ45" s="348"/>
      <c r="AR45" s="341"/>
      <c r="AS45" s="349"/>
      <c r="BQ45" s="18"/>
      <c r="BR45" s="18"/>
      <c r="BS45" s="18"/>
      <c r="BT45" s="19"/>
      <c r="BU45" s="20"/>
      <c r="BV45" s="20"/>
      <c r="BW45" s="20"/>
      <c r="BX45" s="19"/>
      <c r="BY45" s="20"/>
      <c r="BZ45" s="20"/>
      <c r="CA45" s="20"/>
      <c r="CB45" s="20"/>
      <c r="CC45" s="20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</row>
    <row r="46" spans="1:133" s="22" customFormat="1" ht="18" customHeight="1">
      <c r="A46" s="74"/>
      <c r="C46" s="116"/>
      <c r="D46" s="116"/>
      <c r="E46" s="116"/>
      <c r="F46" s="116"/>
      <c r="G46" s="116"/>
      <c r="H46" s="116"/>
      <c r="I46" s="116"/>
      <c r="K46" s="110"/>
      <c r="AH46" s="340"/>
      <c r="AI46" s="341"/>
      <c r="AJ46" s="342"/>
      <c r="AK46" s="348"/>
      <c r="AL46" s="341"/>
      <c r="AM46" s="342"/>
      <c r="AN46" s="348"/>
      <c r="AO46" s="341"/>
      <c r="AP46" s="342"/>
      <c r="AQ46" s="348"/>
      <c r="AR46" s="341"/>
      <c r="AS46" s="349"/>
      <c r="BT46" s="23"/>
      <c r="BU46" s="24"/>
      <c r="BV46" s="24"/>
      <c r="BW46" s="24"/>
      <c r="BX46" s="23"/>
      <c r="BY46" s="24"/>
      <c r="BZ46" s="24"/>
      <c r="CA46" s="24"/>
      <c r="CB46" s="24"/>
      <c r="CC46" s="24"/>
    </row>
    <row r="47" spans="1:133" s="22" customFormat="1" ht="18" customHeight="1" thickBot="1">
      <c r="A47" s="74"/>
      <c r="C47" s="238" t="s">
        <v>26</v>
      </c>
      <c r="D47" s="239"/>
      <c r="E47" s="239"/>
      <c r="F47" s="239"/>
      <c r="G47" s="239"/>
      <c r="H47" s="239"/>
      <c r="I47" s="240"/>
      <c r="AH47" s="340"/>
      <c r="AI47" s="341"/>
      <c r="AJ47" s="342"/>
      <c r="AK47" s="348"/>
      <c r="AL47" s="341"/>
      <c r="AM47" s="342"/>
      <c r="AN47" s="348"/>
      <c r="AO47" s="341"/>
      <c r="AP47" s="342"/>
      <c r="AQ47" s="348"/>
      <c r="AR47" s="341"/>
      <c r="AS47" s="349"/>
      <c r="BQ47" s="38"/>
      <c r="BR47" s="38"/>
      <c r="BS47" s="38"/>
      <c r="BT47" s="39"/>
      <c r="BU47" s="38"/>
      <c r="BV47" s="38"/>
      <c r="BW47" s="38"/>
      <c r="BX47" s="39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</row>
    <row r="48" spans="1:133" s="22" customFormat="1" ht="18" customHeight="1" thickBot="1">
      <c r="A48" s="74"/>
      <c r="C48" s="216" t="s">
        <v>27</v>
      </c>
      <c r="D48" s="217"/>
      <c r="E48" s="217"/>
      <c r="F48" s="218"/>
      <c r="G48" s="216" t="s">
        <v>28</v>
      </c>
      <c r="H48" s="217"/>
      <c r="I48" s="218"/>
      <c r="K48" s="352" t="str">
        <f>IF(VR!L9=0,D18,IF(VR!B9&lt;&gt;VR!L9,"es liegen nicht alle Ergebnisse vor",D18))</f>
        <v>Gruppe A</v>
      </c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1"/>
      <c r="AH48" s="343"/>
      <c r="AI48" s="344"/>
      <c r="AJ48" s="345"/>
      <c r="AK48" s="350"/>
      <c r="AL48" s="344"/>
      <c r="AM48" s="345"/>
      <c r="AN48" s="350"/>
      <c r="AO48" s="344"/>
      <c r="AP48" s="345"/>
      <c r="AQ48" s="350"/>
      <c r="AR48" s="344"/>
      <c r="AS48" s="351"/>
      <c r="AT48" s="270" t="s">
        <v>29</v>
      </c>
      <c r="AU48" s="270"/>
      <c r="AV48" s="274"/>
      <c r="AW48" s="269" t="s">
        <v>30</v>
      </c>
      <c r="AX48" s="270"/>
      <c r="AY48" s="274"/>
      <c r="AZ48" s="269" t="s">
        <v>31</v>
      </c>
      <c r="BA48" s="270"/>
      <c r="BB48" s="274"/>
      <c r="BC48" s="269" t="s">
        <v>32</v>
      </c>
      <c r="BD48" s="270"/>
      <c r="BE48" s="274"/>
      <c r="BF48" s="272" t="s">
        <v>33</v>
      </c>
      <c r="BG48" s="272"/>
      <c r="BH48" s="272"/>
      <c r="BI48" s="272"/>
      <c r="BJ48" s="272"/>
      <c r="BK48" s="272" t="s">
        <v>34</v>
      </c>
      <c r="BL48" s="272"/>
      <c r="BM48" s="269"/>
      <c r="BN48" s="269" t="s">
        <v>35</v>
      </c>
      <c r="BO48" s="270"/>
      <c r="BP48" s="271"/>
      <c r="BT48" s="23"/>
      <c r="BU48" s="24"/>
      <c r="BV48" s="24"/>
      <c r="BW48" s="24"/>
      <c r="BX48" s="23"/>
      <c r="BY48" s="24"/>
      <c r="BZ48" s="24"/>
      <c r="CA48" s="24"/>
      <c r="CB48" s="24"/>
      <c r="CC48" s="24"/>
    </row>
    <row r="49" spans="1:94" s="22" customFormat="1" ht="18" customHeight="1">
      <c r="A49" s="74"/>
      <c r="C49" s="211"/>
      <c r="D49" s="211"/>
      <c r="E49" s="211"/>
      <c r="F49" s="211"/>
      <c r="G49" s="211"/>
      <c r="H49" s="211"/>
      <c r="I49" s="211"/>
      <c r="K49" s="234" t="str">
        <f>IF(VR!$L$9=0,"",1)</f>
        <v/>
      </c>
      <c r="L49" s="235"/>
      <c r="M49" s="236" t="str">
        <f>IF(VR!$L$9=0,D19,VLOOKUP(VR!B5,VR!$C$5:$O$8,4,0))</f>
        <v>Mannschaft 1</v>
      </c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29"/>
      <c r="AI49" s="229"/>
      <c r="AJ49" s="230"/>
      <c r="AK49" s="205" t="str">
        <f>IF(AND(M49&amp;$AK$41=VLOOKUP(M49&amp;$AK$41,VR!$D$23:$H$46,1,0),VLOOKUP(M49&amp;$AK$41,VR!$D$23:$H$46,4,0)&lt;&gt;""),VLOOKUP(M49&amp;$AK$41,VR!$D$23:$H$46,4,0),VLOOKUP(M49&amp;$AK$41,VR!$D$23:$H$46,5,0))</f>
        <v/>
      </c>
      <c r="AL49" s="205"/>
      <c r="AM49" s="205"/>
      <c r="AN49" s="205" t="str">
        <f>IF(AND(M49&amp;$AN$41=VLOOKUP(M49&amp;$AN$41,VR!$D$23:$H$46,1,0),VLOOKUP(M49&amp;$AN$41,VR!$D$23:$H$46,4,0)&lt;&gt;""),VLOOKUP(M49&amp;$AN$41,VR!$D$23:$H$46,4,0),VLOOKUP(M49&amp;$AN$41,VR!$D$23:$H$46,5,0))</f>
        <v/>
      </c>
      <c r="AO49" s="205"/>
      <c r="AP49" s="205"/>
      <c r="AQ49" s="273" t="str">
        <f>IF(AND(M49&amp;$AQ$41=VLOOKUP(M49&amp;$AQ$41,VR!$D$23:$H$46,1,0),VLOOKUP(M49&amp;$AQ$41,VR!$D$23:$H$46,4,0)&lt;&gt;""),VLOOKUP(M49&amp;$AQ$41,VR!$D$23:$H$46,4,0),VLOOKUP(M49&amp;$AQ$41,VR!$D$23:$H$46,5,0))</f>
        <v/>
      </c>
      <c r="AR49" s="229"/>
      <c r="AS49" s="229"/>
      <c r="AT49" s="229" t="str">
        <f>IF(VR!$L$9=0,"",VLOOKUP(VR!B5,VR!$C$5:$O$8,10,0))</f>
        <v/>
      </c>
      <c r="AU49" s="229"/>
      <c r="AV49" s="230"/>
      <c r="AW49" s="205" t="str">
        <f>IF(VR!$L$9=0,"",VLOOKUP(VR!B5,VR!$C$5:$O$8,11,0))</f>
        <v/>
      </c>
      <c r="AX49" s="205"/>
      <c r="AY49" s="205"/>
      <c r="AZ49" s="205" t="str">
        <f>IF(VR!$L$9=0,"",VLOOKUP(VR!B5,VR!$C$5:$O$8,12,0))</f>
        <v/>
      </c>
      <c r="BA49" s="205"/>
      <c r="BB49" s="205"/>
      <c r="BC49" s="205" t="str">
        <f>IF(VR!$L$9=0,"",VLOOKUP(VR!B5,VR!$C$5:$O$8,13,0))</f>
        <v/>
      </c>
      <c r="BD49" s="205"/>
      <c r="BE49" s="205"/>
      <c r="BF49" s="253" t="str">
        <f>IF(VR!$L$9=0,"",VLOOKUP(VR!B5,VR!$C$5:$O$8,5,0))</f>
        <v/>
      </c>
      <c r="BG49" s="253"/>
      <c r="BH49" s="143" t="str">
        <f>IF(VR!$L$9=0,"",":")</f>
        <v/>
      </c>
      <c r="BI49" s="252" t="str">
        <f>IF(VR!$L$9=0,"",VLOOKUP(VR!B5,VR!$C$5:$O$8,6,0))</f>
        <v/>
      </c>
      <c r="BJ49" s="205"/>
      <c r="BK49" s="250" t="str">
        <f>IF(VR!$L$9=0,"",BF49-BI49)</f>
        <v/>
      </c>
      <c r="BL49" s="250"/>
      <c r="BM49" s="251"/>
      <c r="BN49" s="205" t="str">
        <f>IF(VR!$L$9=0,"",VLOOKUP(VR!B5,VR!$C$5:$O$8,7,0))</f>
        <v/>
      </c>
      <c r="BO49" s="205"/>
      <c r="BP49" s="273"/>
      <c r="BQ49" s="75"/>
      <c r="BR49" s="75"/>
      <c r="BS49" s="75"/>
      <c r="BT49" s="76"/>
      <c r="BU49" s="75"/>
      <c r="BV49" s="75"/>
      <c r="BW49" s="74"/>
      <c r="BX49" s="74"/>
      <c r="BY49" s="74"/>
      <c r="BZ49" s="74"/>
      <c r="CA49" s="74"/>
      <c r="CB49" s="74"/>
      <c r="CC49" s="74"/>
    </row>
    <row r="50" spans="1:94" s="22" customFormat="1" ht="18" customHeight="1">
      <c r="A50" s="74"/>
      <c r="C50" s="211"/>
      <c r="D50" s="211"/>
      <c r="E50" s="211"/>
      <c r="F50" s="211"/>
      <c r="G50" s="211"/>
      <c r="H50" s="211"/>
      <c r="I50" s="211"/>
      <c r="K50" s="212" t="str">
        <f>IF(VR!$L$9=0,"",IF(VLOOKUP(VR!B6,VR!$C$5:$E$8,3,0)=MAX(K$49:K49),"",VR!B6))</f>
        <v/>
      </c>
      <c r="L50" s="213"/>
      <c r="M50" s="222" t="str">
        <f>IF(VR!$L$9=0,D20,VLOOKUP(VR!B6,VR!$C$5:$O$8,4,0))</f>
        <v>Mannschaft 2</v>
      </c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7" t="str">
        <f>IF(AND(M50&amp;$AH$41=VLOOKUP(M50&amp;$AH$41,VR!$D$23:$H$46,1,0),VLOOKUP(M50&amp;$AH$41,VR!$D$23:$H$46,4,0)&lt;&gt;""),VLOOKUP(M50&amp;$AH$41,VR!$D$23:$H$46,4,0),VLOOKUP(M50&amp;$AH$41,VR!$D$23:$H$46,5,0))</f>
        <v/>
      </c>
      <c r="AI50" s="227"/>
      <c r="AJ50" s="231"/>
      <c r="AK50" s="228"/>
      <c r="AL50" s="228"/>
      <c r="AM50" s="228"/>
      <c r="AN50" s="228" t="str">
        <f>IF(AND(M50&amp;$AN$41=VLOOKUP(M50&amp;$AN$41,VR!$D$23:$H$46,1,0),VLOOKUP(M50&amp;$AN$41,VR!$D$23:$H$46,4,0)&lt;&gt;""),VLOOKUP(M50&amp;$AN$41,VR!$D$23:$H$46,4,0),VLOOKUP(M50&amp;$AN$41,VR!$D$23:$H$46,5,0))</f>
        <v/>
      </c>
      <c r="AO50" s="228"/>
      <c r="AP50" s="228"/>
      <c r="AQ50" s="226" t="str">
        <f>IF(AND(M50&amp;$AQ$41=VLOOKUP(M50&amp;$AQ$41,VR!$D$23:$H$46,1,0),VLOOKUP(M50&amp;$AQ$41,VR!$D$23:$H$46,4,0)&lt;&gt;""),VLOOKUP(M50&amp;$AQ$41,VR!$D$23:$H$46,4,0),VLOOKUP(M50&amp;$AQ$41,VR!$D$23:$H$46,5,0))</f>
        <v/>
      </c>
      <c r="AR50" s="227"/>
      <c r="AS50" s="227"/>
      <c r="AT50" s="227" t="str">
        <f>IF(VR!$L$9=0,"",VLOOKUP(VR!B6,VR!$C$5:$O$8,10,0))</f>
        <v/>
      </c>
      <c r="AU50" s="227"/>
      <c r="AV50" s="231"/>
      <c r="AW50" s="228" t="str">
        <f>IF(VR!$L$9=0,"",VLOOKUP(VR!B6,VR!$C$5:$O$8,11,0))</f>
        <v/>
      </c>
      <c r="AX50" s="228"/>
      <c r="AY50" s="228"/>
      <c r="AZ50" s="228" t="str">
        <f>IF(VR!$L$9=0,"",VLOOKUP(VR!B6,VR!$C$5:$O$8,12,0))</f>
        <v/>
      </c>
      <c r="BA50" s="228"/>
      <c r="BB50" s="228"/>
      <c r="BC50" s="228" t="str">
        <f>IF(VR!$L$9=0,"",VLOOKUP(VR!B6,VR!$C$5:$O$8,13,0))</f>
        <v/>
      </c>
      <c r="BD50" s="228"/>
      <c r="BE50" s="228"/>
      <c r="BF50" s="255" t="str">
        <f>IF(VR!$L$9=0,"",VLOOKUP(VR!B6,VR!$C$5:$O$8,5,0))</f>
        <v/>
      </c>
      <c r="BG50" s="255"/>
      <c r="BH50" s="142" t="str">
        <f>IF(VR!$L$9=0,"",":")</f>
        <v/>
      </c>
      <c r="BI50" s="257" t="str">
        <f>IF(VR!$L$9=0,"",VLOOKUP(VR!B6,VR!$C$5:$O$8,6,0))</f>
        <v/>
      </c>
      <c r="BJ50" s="228"/>
      <c r="BK50" s="260" t="str">
        <f>IF(VR!$L$9=0,"",BF50-BI50)</f>
        <v/>
      </c>
      <c r="BL50" s="260"/>
      <c r="BM50" s="261"/>
      <c r="BN50" s="228" t="str">
        <f>IF(VR!$L$9=0,"",VLOOKUP(VR!B6,VR!$C$5:$O$8,7,0))</f>
        <v/>
      </c>
      <c r="BO50" s="228"/>
      <c r="BP50" s="226"/>
      <c r="BQ50" s="75"/>
      <c r="BR50" s="75"/>
      <c r="BS50" s="75"/>
      <c r="BT50" s="76"/>
      <c r="BU50" s="75"/>
      <c r="BV50" s="75"/>
      <c r="BW50" s="74"/>
      <c r="BX50" s="74"/>
      <c r="BY50" s="74"/>
      <c r="BZ50" s="74"/>
      <c r="CA50" s="74"/>
      <c r="CB50" s="74"/>
      <c r="CC50" s="74"/>
    </row>
    <row r="51" spans="1:94" s="22" customFormat="1" ht="18" customHeight="1">
      <c r="A51" s="74"/>
      <c r="B51" s="18"/>
      <c r="C51" s="211"/>
      <c r="D51" s="211"/>
      <c r="E51" s="211"/>
      <c r="F51" s="211"/>
      <c r="G51" s="211"/>
      <c r="H51" s="211"/>
      <c r="I51" s="211"/>
      <c r="K51" s="212" t="str">
        <f>IF(VR!$L$9=0,"",IF(VLOOKUP(VR!B7,VR!$C$5:$E$8,3,0)=MAX(K$49:K50),"",VR!B7))</f>
        <v/>
      </c>
      <c r="L51" s="213"/>
      <c r="M51" s="222" t="str">
        <f>IF(VR!$L$9=0,D21,VLOOKUP(VR!B7,VR!$C$5:$O$8,4,0))</f>
        <v>Mannschaft 3</v>
      </c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7" t="str">
        <f>IF(AND(M51&amp;$AH$41=VLOOKUP(M51&amp;$AH$41,VR!$D$23:$H$46,1,0),VLOOKUP(M51&amp;$AH$41,VR!$D$23:$H$46,4,0)&lt;&gt;""),VLOOKUP(M51&amp;$AH$41,VR!$D$23:$H$46,4,0),VLOOKUP(M51&amp;$AH$41,VR!$D$23:$H$46,5,0))</f>
        <v/>
      </c>
      <c r="AI51" s="227"/>
      <c r="AJ51" s="231"/>
      <c r="AK51" s="228" t="str">
        <f>IF(AND(M51&amp;$AK$41=VLOOKUP(M51&amp;$AK$41,VR!$D$23:$H$46,1,0),VLOOKUP(M51&amp;$AK$41,VR!$D$23:$H$46,4,0)&lt;&gt;""),VLOOKUP(M51&amp;$AK$41,VR!$D$23:$H$46,4,0),VLOOKUP(M51&amp;$AK$41,VR!$D$23:$H$46,5,0))</f>
        <v/>
      </c>
      <c r="AL51" s="228"/>
      <c r="AM51" s="228"/>
      <c r="AN51" s="228"/>
      <c r="AO51" s="228"/>
      <c r="AP51" s="228"/>
      <c r="AQ51" s="226" t="str">
        <f>IF(AND(M51&amp;$AQ$41=VLOOKUP(M51&amp;$AQ$41,VR!$D$23:$H$46,1,0),VLOOKUP(M51&amp;$AQ$41,VR!$D$23:$H$46,4,0)&lt;&gt;""),VLOOKUP(M51&amp;$AQ$41,VR!$D$23:$H$46,4,0),VLOOKUP(M51&amp;$AQ$41,VR!$D$23:$H$46,5,0))</f>
        <v/>
      </c>
      <c r="AR51" s="227"/>
      <c r="AS51" s="227"/>
      <c r="AT51" s="227" t="str">
        <f>IF(VR!$L$9=0,"",VLOOKUP(VR!B7,VR!$C$5:$O$8,10,0))</f>
        <v/>
      </c>
      <c r="AU51" s="227"/>
      <c r="AV51" s="231"/>
      <c r="AW51" s="228" t="str">
        <f>IF(VR!$L$9=0,"",VLOOKUP(VR!B7,VR!$C$5:$O$8,11,0))</f>
        <v/>
      </c>
      <c r="AX51" s="228"/>
      <c r="AY51" s="228"/>
      <c r="AZ51" s="228" t="str">
        <f>IF(VR!$L$9=0,"",VLOOKUP(VR!B7,VR!$C$5:$O$8,12,0))</f>
        <v/>
      </c>
      <c r="BA51" s="228"/>
      <c r="BB51" s="228"/>
      <c r="BC51" s="228" t="str">
        <f>IF(VR!$L$9=0,"",VLOOKUP(VR!B7,VR!$C$5:$O$8,13,0))</f>
        <v/>
      </c>
      <c r="BD51" s="228"/>
      <c r="BE51" s="228"/>
      <c r="BF51" s="255" t="str">
        <f>IF(VR!$L$9=0,"",VLOOKUP(VR!B7,VR!$C$5:$O$8,5,0))</f>
        <v/>
      </c>
      <c r="BG51" s="255"/>
      <c r="BH51" s="142" t="str">
        <f>IF(VR!$L$9=0,"",":")</f>
        <v/>
      </c>
      <c r="BI51" s="257" t="str">
        <f>IF(VR!$L$9=0,"",VLOOKUP(VR!B7,VR!$C$5:$O$8,6,0))</f>
        <v/>
      </c>
      <c r="BJ51" s="228"/>
      <c r="BK51" s="260" t="str">
        <f>IF(VR!$L$9=0,"",BF51-BI51)</f>
        <v/>
      </c>
      <c r="BL51" s="260"/>
      <c r="BM51" s="261"/>
      <c r="BN51" s="228" t="str">
        <f>IF(VR!$L$9=0,"",VLOOKUP(VR!B7,VR!$C$5:$O$8,7,0))</f>
        <v/>
      </c>
      <c r="BO51" s="228"/>
      <c r="BP51" s="226"/>
      <c r="BQ51" s="75"/>
      <c r="BR51" s="75"/>
      <c r="BS51" s="75"/>
      <c r="BT51" s="76"/>
      <c r="BU51" s="75"/>
      <c r="BV51" s="75"/>
      <c r="BW51" s="74"/>
      <c r="BX51" s="74"/>
      <c r="BY51" s="74"/>
      <c r="BZ51" s="74"/>
      <c r="CA51" s="74"/>
      <c r="CB51" s="74"/>
      <c r="CC51" s="74"/>
    </row>
    <row r="52" spans="1:94" s="22" customFormat="1" ht="18" customHeight="1" thickBot="1">
      <c r="A52" s="74"/>
      <c r="C52" s="211"/>
      <c r="D52" s="211"/>
      <c r="E52" s="211"/>
      <c r="F52" s="211"/>
      <c r="G52" s="211"/>
      <c r="H52" s="211"/>
      <c r="I52" s="211"/>
      <c r="K52" s="214" t="str">
        <f>IF(VR!$L$9=0,"",IF(VLOOKUP(VR!B8,VR!$C$5:$E$8,3,0)=MAX(K$49:K51),"",VR!B8))</f>
        <v/>
      </c>
      <c r="L52" s="215"/>
      <c r="M52" s="224" t="str">
        <f>IF(VR!$L$9=0,D22,VLOOKUP(VR!B8,VR!$C$5:$O$8,4,0))</f>
        <v>Mannschaft 4</v>
      </c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32" t="str">
        <f>IF(AND(M52&amp;$AH$41=VLOOKUP(M52&amp;$AH$41,VR!$D$23:$H$46,1,0),VLOOKUP(M52&amp;$AH$41,VR!$D$23:$H$46,4,0)&lt;&gt;""),VLOOKUP(M52&amp;$AH$41,VR!$D$23:$H$46,4,0),VLOOKUP(M52&amp;$AH$41,VR!$D$23:$H$46,5,0))</f>
        <v/>
      </c>
      <c r="AI52" s="232"/>
      <c r="AJ52" s="233"/>
      <c r="AK52" s="204" t="str">
        <f>IF(AND(M52&amp;$AK$41=VLOOKUP(M52&amp;$AK$41,VR!$D$23:$H$46,1,0),VLOOKUP(M52&amp;$AK$41,VR!$D$23:$H$46,4,0)&lt;&gt;""),VLOOKUP(M52&amp;$AK$41,VR!$D$23:$H$46,4,0),VLOOKUP(M52&amp;$AK$41,VR!$D$23:$H$46,5,0))</f>
        <v/>
      </c>
      <c r="AL52" s="204"/>
      <c r="AM52" s="204"/>
      <c r="AN52" s="204" t="str">
        <f>IF(AND(M52&amp;$AN$41=VLOOKUP(M52&amp;$AN$41,VR!$D$23:$H$46,1,0),VLOOKUP(M52&amp;$AN$41,VR!$D$23:$H$46,4,0)&lt;&gt;""),VLOOKUP(M52&amp;$AN$41,VR!$D$23:$H$46,4,0),VLOOKUP(M52&amp;$AN$41,VR!$D$23:$H$46,5,0))</f>
        <v/>
      </c>
      <c r="AO52" s="204"/>
      <c r="AP52" s="204"/>
      <c r="AQ52" s="278"/>
      <c r="AR52" s="232"/>
      <c r="AS52" s="232"/>
      <c r="AT52" s="232" t="str">
        <f>IF(VR!$L$9=0,"",VLOOKUP(VR!B8,VR!$C$5:$O$8,10,0))</f>
        <v/>
      </c>
      <c r="AU52" s="232"/>
      <c r="AV52" s="233"/>
      <c r="AW52" s="204" t="str">
        <f>IF(VR!$L$9=0,"",VLOOKUP(VR!B8,VR!$C$5:$O$8,11,0))</f>
        <v/>
      </c>
      <c r="AX52" s="204"/>
      <c r="AY52" s="204"/>
      <c r="AZ52" s="204" t="str">
        <f>IF(VR!$L$9=0,"",VLOOKUP(VR!B8,VR!$C$5:$O$8,12,0))</f>
        <v/>
      </c>
      <c r="BA52" s="204"/>
      <c r="BB52" s="204"/>
      <c r="BC52" s="204" t="str">
        <f>IF(VR!$L$9=0,"",VLOOKUP(VR!B8,VR!$C$5:$O$8,13,0))</f>
        <v/>
      </c>
      <c r="BD52" s="204"/>
      <c r="BE52" s="204"/>
      <c r="BF52" s="248" t="str">
        <f>IF(VR!$L$9=0,"",VLOOKUP(VR!B8,VR!$C$5:$O$8,5,0))</f>
        <v/>
      </c>
      <c r="BG52" s="248"/>
      <c r="BH52" s="141" t="str">
        <f>IF(VR!$L$9=0,"",":")</f>
        <v/>
      </c>
      <c r="BI52" s="267" t="str">
        <f>IF(VR!$L$9=0,"",VLOOKUP(VR!B8,VR!$C$5:$O$8,6,0))</f>
        <v/>
      </c>
      <c r="BJ52" s="204"/>
      <c r="BK52" s="280" t="str">
        <f>IF(VR!$L$9=0,"",BF52-BI52)</f>
        <v/>
      </c>
      <c r="BL52" s="280"/>
      <c r="BM52" s="281"/>
      <c r="BN52" s="204" t="str">
        <f>IF(VR!$L$9=0,"",VLOOKUP(VR!B8,VR!$C$5:$O$8,7,0))</f>
        <v/>
      </c>
      <c r="BO52" s="204"/>
      <c r="BP52" s="278"/>
      <c r="BQ52" s="75"/>
      <c r="BR52" s="75"/>
      <c r="BS52" s="75"/>
      <c r="BT52" s="76"/>
      <c r="BU52" s="75"/>
      <c r="BV52" s="75"/>
      <c r="BW52" s="74"/>
      <c r="BX52" s="74"/>
      <c r="BY52" s="74"/>
      <c r="BZ52" s="74"/>
      <c r="CA52" s="74"/>
      <c r="CB52" s="74"/>
      <c r="CC52" s="74"/>
    </row>
    <row r="53" spans="1:94" s="22" customFormat="1" ht="18" customHeight="1" thickBot="1">
      <c r="A53" s="74"/>
      <c r="C53" s="94"/>
      <c r="D53" s="94"/>
      <c r="E53" s="94"/>
      <c r="F53" s="94"/>
      <c r="G53" s="94"/>
      <c r="H53" s="94"/>
      <c r="I53" s="94"/>
      <c r="K53" s="117"/>
      <c r="L53" s="117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20"/>
      <c r="BL53" s="120"/>
      <c r="BM53" s="120"/>
      <c r="BN53" s="119"/>
      <c r="BO53" s="119"/>
      <c r="BP53" s="119"/>
      <c r="BQ53" s="75"/>
      <c r="BR53" s="75"/>
      <c r="BS53" s="75"/>
      <c r="BT53" s="76"/>
      <c r="BU53" s="75"/>
      <c r="BV53" s="75"/>
      <c r="BW53" s="74"/>
      <c r="BX53" s="74"/>
      <c r="BY53" s="74"/>
      <c r="BZ53" s="74"/>
      <c r="CA53" s="74"/>
      <c r="CB53" s="74"/>
      <c r="CC53" s="74"/>
    </row>
    <row r="54" spans="1:94" s="22" customFormat="1" ht="18" customHeight="1">
      <c r="A54" s="74"/>
      <c r="C54" s="94"/>
      <c r="D54" s="94"/>
      <c r="E54" s="94"/>
      <c r="F54" s="94"/>
      <c r="G54" s="94"/>
      <c r="H54" s="94"/>
      <c r="I54" s="94"/>
      <c r="K54" s="117"/>
      <c r="L54" s="117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241" t="str">
        <f>M62</f>
        <v>Mannschaft 5</v>
      </c>
      <c r="AI54" s="242"/>
      <c r="AJ54" s="242"/>
      <c r="AK54" s="242" t="str">
        <f>M63</f>
        <v>Mannschaft 6</v>
      </c>
      <c r="AL54" s="242"/>
      <c r="AM54" s="242"/>
      <c r="AN54" s="242" t="str">
        <f>M64</f>
        <v>Mannschaft 7</v>
      </c>
      <c r="AO54" s="242"/>
      <c r="AP54" s="242"/>
      <c r="AQ54" s="242" t="str">
        <f>M65</f>
        <v>Mannschaft 8</v>
      </c>
      <c r="AR54" s="242"/>
      <c r="AS54" s="275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20"/>
      <c r="BL54" s="120"/>
      <c r="BM54" s="120"/>
      <c r="BN54" s="119"/>
      <c r="BO54" s="119"/>
      <c r="BP54" s="119"/>
      <c r="BQ54" s="75"/>
      <c r="BR54" s="75"/>
      <c r="BS54" s="75"/>
      <c r="BT54" s="76"/>
      <c r="BU54" s="75"/>
      <c r="BV54" s="75"/>
      <c r="BW54" s="74"/>
      <c r="BX54" s="74"/>
      <c r="BY54" s="74"/>
      <c r="BZ54" s="74"/>
      <c r="CA54" s="74"/>
      <c r="CB54" s="74"/>
      <c r="CC54" s="74"/>
    </row>
    <row r="55" spans="1:94" s="22" customFormat="1" ht="18" customHeight="1">
      <c r="A55" s="74"/>
      <c r="C55" s="94"/>
      <c r="D55" s="94"/>
      <c r="E55" s="94"/>
      <c r="F55" s="94"/>
      <c r="G55" s="94"/>
      <c r="H55" s="94"/>
      <c r="I55" s="94"/>
      <c r="K55" s="117"/>
      <c r="L55" s="117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243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76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20"/>
      <c r="BL55" s="120"/>
      <c r="BM55" s="120"/>
      <c r="BN55" s="119"/>
      <c r="BO55" s="119"/>
      <c r="BP55" s="119"/>
      <c r="BQ55" s="75"/>
      <c r="BR55" s="75"/>
      <c r="BS55" s="75"/>
      <c r="BT55" s="76"/>
      <c r="BU55" s="75"/>
      <c r="BV55" s="75"/>
      <c r="BW55" s="74"/>
      <c r="BX55" s="74"/>
      <c r="BY55" s="74"/>
      <c r="BZ55" s="74"/>
      <c r="CA55" s="74"/>
      <c r="CB55" s="74"/>
      <c r="CC55" s="74"/>
      <c r="CH55" s="74"/>
      <c r="CI55" s="74"/>
      <c r="CJ55" s="74"/>
      <c r="CK55" s="74"/>
      <c r="CL55" s="74"/>
      <c r="CM55" s="74"/>
      <c r="CN55" s="74"/>
      <c r="CO55" s="74"/>
      <c r="CP55" s="74"/>
    </row>
    <row r="56" spans="1:94" s="22" customFormat="1" ht="18" customHeight="1">
      <c r="C56" s="94"/>
      <c r="D56" s="94"/>
      <c r="E56" s="94"/>
      <c r="F56" s="94"/>
      <c r="G56" s="94"/>
      <c r="H56" s="94"/>
      <c r="I56" s="94"/>
      <c r="K56" s="117"/>
      <c r="L56" s="117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243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76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20"/>
      <c r="BL56" s="120"/>
      <c r="BM56" s="120"/>
      <c r="BN56" s="119"/>
      <c r="BO56" s="119"/>
      <c r="BP56" s="119"/>
      <c r="BQ56" s="75"/>
      <c r="BR56" s="75"/>
      <c r="BS56" s="75"/>
      <c r="BT56" s="76"/>
      <c r="BU56" s="75"/>
      <c r="BV56" s="75"/>
      <c r="BW56" s="74"/>
      <c r="BX56" s="74"/>
      <c r="BY56" s="74"/>
      <c r="BZ56" s="74"/>
      <c r="CA56" s="74"/>
      <c r="CB56" s="74"/>
      <c r="CC56" s="74"/>
      <c r="CH56" s="74"/>
      <c r="CI56" s="74"/>
      <c r="CJ56" s="74"/>
      <c r="CK56" s="74"/>
      <c r="CL56" s="74"/>
      <c r="CM56" s="74"/>
      <c r="CN56" s="74"/>
      <c r="CO56" s="74"/>
      <c r="CP56" s="74"/>
    </row>
    <row r="57" spans="1:94" s="22" customFormat="1" ht="18" customHeight="1">
      <c r="C57" s="94"/>
      <c r="D57" s="94"/>
      <c r="E57" s="94"/>
      <c r="F57" s="94"/>
      <c r="G57" s="94"/>
      <c r="H57" s="94"/>
      <c r="I57" s="94"/>
      <c r="K57" s="117"/>
      <c r="L57" s="117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243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76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20"/>
      <c r="BL57" s="120"/>
      <c r="BM57" s="120"/>
      <c r="BN57" s="119"/>
      <c r="BO57" s="119"/>
      <c r="BP57" s="119"/>
      <c r="BQ57" s="75"/>
      <c r="BR57" s="75"/>
      <c r="BS57" s="75"/>
      <c r="BT57" s="76"/>
      <c r="BU57" s="75"/>
      <c r="BV57" s="75"/>
      <c r="BW57" s="74"/>
      <c r="BX57" s="74"/>
      <c r="BY57" s="74"/>
      <c r="BZ57" s="74"/>
      <c r="CA57" s="74"/>
      <c r="CB57" s="74"/>
      <c r="CC57" s="74"/>
    </row>
    <row r="58" spans="1:94" s="22" customFormat="1" ht="18" customHeight="1">
      <c r="C58" s="94"/>
      <c r="D58" s="94"/>
      <c r="E58" s="94"/>
      <c r="F58" s="94"/>
      <c r="G58" s="94"/>
      <c r="H58" s="94"/>
      <c r="I58" s="94"/>
      <c r="K58" s="117"/>
      <c r="L58" s="117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243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76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20"/>
      <c r="BL58" s="120"/>
      <c r="BM58" s="120"/>
      <c r="BN58" s="119"/>
      <c r="BO58" s="119"/>
      <c r="BP58" s="119"/>
      <c r="BQ58" s="75"/>
      <c r="BR58" s="75"/>
      <c r="BS58" s="75"/>
      <c r="BT58" s="76"/>
      <c r="BU58" s="75"/>
      <c r="BV58" s="75"/>
      <c r="BW58" s="74"/>
      <c r="BX58" s="74"/>
      <c r="BY58" s="74"/>
      <c r="BZ58" s="74"/>
      <c r="CA58" s="74"/>
      <c r="CB58" s="74"/>
      <c r="CC58" s="74"/>
    </row>
    <row r="59" spans="1:94" s="22" customFormat="1" ht="18" customHeight="1">
      <c r="C59" s="94"/>
      <c r="D59" s="94"/>
      <c r="E59" s="94"/>
      <c r="F59" s="94"/>
      <c r="G59" s="94"/>
      <c r="H59" s="94"/>
      <c r="I59" s="94"/>
      <c r="K59" s="117"/>
      <c r="L59" s="117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243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76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20"/>
      <c r="BL59" s="120"/>
      <c r="BM59" s="120"/>
      <c r="BN59" s="119"/>
      <c r="BO59" s="119"/>
      <c r="BP59" s="119"/>
      <c r="BQ59" s="75"/>
      <c r="BR59" s="75"/>
      <c r="BS59" s="75"/>
      <c r="BT59" s="76"/>
      <c r="BU59" s="75"/>
      <c r="BV59" s="75"/>
      <c r="BW59" s="74"/>
      <c r="BX59" s="74"/>
      <c r="BY59" s="74"/>
      <c r="BZ59" s="74"/>
      <c r="CA59" s="74"/>
      <c r="CB59" s="74"/>
      <c r="CC59" s="74"/>
    </row>
    <row r="60" spans="1:94" s="22" customFormat="1" ht="18" customHeight="1" thickBot="1">
      <c r="A60" s="25"/>
      <c r="B60" s="18"/>
      <c r="C60" s="238" t="s">
        <v>26</v>
      </c>
      <c r="D60" s="239"/>
      <c r="E60" s="239"/>
      <c r="F60" s="239"/>
      <c r="G60" s="239"/>
      <c r="H60" s="239"/>
      <c r="I60" s="240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243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76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75"/>
      <c r="BR60" s="75"/>
      <c r="BS60" s="75"/>
      <c r="BT60" s="76"/>
      <c r="BU60" s="75"/>
      <c r="BV60" s="75"/>
      <c r="BW60" s="74"/>
      <c r="BX60" s="74"/>
      <c r="BY60" s="74"/>
      <c r="BZ60" s="74"/>
      <c r="CA60" s="74"/>
      <c r="CB60" s="74"/>
      <c r="CC60" s="74"/>
    </row>
    <row r="61" spans="1:94" s="22" customFormat="1" ht="18" customHeight="1" thickBot="1">
      <c r="C61" s="216" t="s">
        <v>27</v>
      </c>
      <c r="D61" s="217"/>
      <c r="E61" s="217"/>
      <c r="F61" s="218"/>
      <c r="G61" s="216" t="s">
        <v>28</v>
      </c>
      <c r="H61" s="217"/>
      <c r="I61" s="218"/>
      <c r="K61" s="219" t="str">
        <f>IF(VR!L18=0,AC18,IF(VR!B18&lt;&gt;VR!L18,"es liegen nicht alle Ergebnisse vor",AC18))</f>
        <v>Gruppe B</v>
      </c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1"/>
      <c r="AH61" s="245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77"/>
      <c r="AT61" s="282" t="s">
        <v>29</v>
      </c>
      <c r="AU61" s="268"/>
      <c r="AV61" s="268"/>
      <c r="AW61" s="268" t="s">
        <v>30</v>
      </c>
      <c r="AX61" s="268"/>
      <c r="AY61" s="268"/>
      <c r="AZ61" s="268" t="s">
        <v>31</v>
      </c>
      <c r="BA61" s="268"/>
      <c r="BB61" s="268"/>
      <c r="BC61" s="268" t="s">
        <v>32</v>
      </c>
      <c r="BD61" s="268"/>
      <c r="BE61" s="268"/>
      <c r="BF61" s="268" t="s">
        <v>33</v>
      </c>
      <c r="BG61" s="268"/>
      <c r="BH61" s="268"/>
      <c r="BI61" s="268"/>
      <c r="BJ61" s="268"/>
      <c r="BK61" s="268" t="s">
        <v>34</v>
      </c>
      <c r="BL61" s="268"/>
      <c r="BM61" s="283"/>
      <c r="BN61" s="268" t="s">
        <v>35</v>
      </c>
      <c r="BO61" s="268"/>
      <c r="BP61" s="279"/>
      <c r="BQ61" s="75"/>
      <c r="BR61" s="75"/>
      <c r="BS61" s="75"/>
      <c r="BT61" s="76"/>
      <c r="BU61" s="75"/>
      <c r="BV61" s="75"/>
      <c r="BW61" s="74"/>
      <c r="BX61" s="74"/>
      <c r="BY61" s="74"/>
      <c r="BZ61" s="74"/>
      <c r="CA61" s="74"/>
      <c r="CB61" s="74"/>
      <c r="CC61" s="74"/>
    </row>
    <row r="62" spans="1:94" s="22" customFormat="1" ht="18" customHeight="1">
      <c r="B62" s="162"/>
      <c r="C62" s="211"/>
      <c r="D62" s="211"/>
      <c r="E62" s="211"/>
      <c r="F62" s="211"/>
      <c r="G62" s="211"/>
      <c r="H62" s="211"/>
      <c r="I62" s="211"/>
      <c r="K62" s="234" t="str">
        <f>IF(VR!$L$18=0,"",1)</f>
        <v/>
      </c>
      <c r="L62" s="235"/>
      <c r="M62" s="236" t="str">
        <f>IF(VR!$L$18=0,AC19,VLOOKUP(VR!B14,VR!$C$14:$O$17,4,0))</f>
        <v>Mannschaft 5</v>
      </c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29"/>
      <c r="AI62" s="229"/>
      <c r="AJ62" s="230"/>
      <c r="AK62" s="205" t="str">
        <f>IF(AND(M62&amp;$AK$54=VLOOKUP(M62&amp;$AK$54,VR!$D$23:$H$46,1,0),VLOOKUP(M62&amp;$AK$54,VR!$D$23:$H$46,4,0)&lt;&gt;""),VLOOKUP(M62&amp;$AK$54,VR!$D$23:$H$46,4,0),VLOOKUP(M62&amp;$AK$54,VR!$D$23:$H$46,5,0))</f>
        <v/>
      </c>
      <c r="AL62" s="205"/>
      <c r="AM62" s="205"/>
      <c r="AN62" s="205" t="str">
        <f>IF(AND(M62&amp;$AN$54=VLOOKUP(M62&amp;$AN$54,VR!$D$23:$H$46,1,0),VLOOKUP(M62&amp;$AN$54,VR!$D$23:$H$46,4,0)&lt;&gt;""),VLOOKUP(M62&amp;$AN$54,VR!$D$23:$H$46,4,0),VLOOKUP(M62&amp;$AN$54,VR!$D$23:$H$46,5,0))</f>
        <v/>
      </c>
      <c r="AO62" s="205"/>
      <c r="AP62" s="205"/>
      <c r="AQ62" s="273" t="str">
        <f>IF(AND(M62&amp;$AQ$54=VLOOKUP(M62&amp;$AQ$54,VR!$D$23:$H$46,1,0),VLOOKUP(M62&amp;$AQ$54,VR!$D$23:$H$46,4,0)&lt;&gt;""),VLOOKUP(M62&amp;$AQ$54,VR!$D$23:$H$46,4,0),VLOOKUP(M62&amp;$AQ$54,VR!$D$23:$H$46,5,0))</f>
        <v/>
      </c>
      <c r="AR62" s="229"/>
      <c r="AS62" s="229"/>
      <c r="AT62" s="229" t="str">
        <f>IF(VR!$L$18=0,"",VLOOKUP(VR!B14,VR!$C$14:$O$17,10,0))</f>
        <v/>
      </c>
      <c r="AU62" s="229"/>
      <c r="AV62" s="230"/>
      <c r="AW62" s="265" t="str">
        <f>IF(VR!$L$18=0,"",VLOOKUP(VR!B14,VR!$C$14:$O$17,11,0))</f>
        <v/>
      </c>
      <c r="AX62" s="253"/>
      <c r="AY62" s="252"/>
      <c r="AZ62" s="265" t="str">
        <f>IF(VR!$L$18=0,"",VLOOKUP(VR!B14,VR!$C$14:$O$17,12,0))</f>
        <v/>
      </c>
      <c r="BA62" s="253"/>
      <c r="BB62" s="252"/>
      <c r="BC62" s="265" t="str">
        <f>IF(VR!$L$18=0,"",VLOOKUP(VR!B14,VR!$C$14:$O$17,13,0))</f>
        <v/>
      </c>
      <c r="BD62" s="253"/>
      <c r="BE62" s="252"/>
      <c r="BF62" s="253" t="str">
        <f>IF(VR!$L$18=0,"",VLOOKUP(VR!B14,VR!$C$14:$O$17,5,0))</f>
        <v/>
      </c>
      <c r="BG62" s="253"/>
      <c r="BH62" s="143" t="str">
        <f>IF(VR!$L$18=0,"",":")</f>
        <v/>
      </c>
      <c r="BI62" s="252" t="str">
        <f>IF(VR!$L$18=0,"",VLOOKUP(VR!B14,VR!$C$14:$O$17,6,0))</f>
        <v/>
      </c>
      <c r="BJ62" s="205"/>
      <c r="BK62" s="250" t="str">
        <f>IF(VR!$L$18=0,"",BF62-BI62)</f>
        <v/>
      </c>
      <c r="BL62" s="250"/>
      <c r="BM62" s="251"/>
      <c r="BN62" s="265" t="str">
        <f>IF(VR!$L$18=0,"",VLOOKUP(VR!B14,VR!$C$14:$O$17,7,0))</f>
        <v/>
      </c>
      <c r="BO62" s="253"/>
      <c r="BP62" s="266"/>
      <c r="BQ62" s="75"/>
      <c r="BR62" s="75"/>
      <c r="BS62" s="75"/>
      <c r="BT62" s="76"/>
      <c r="BU62" s="75"/>
      <c r="BV62" s="75"/>
      <c r="BW62" s="74"/>
      <c r="BX62" s="74"/>
      <c r="BY62" s="74"/>
      <c r="BZ62" s="74"/>
      <c r="CA62" s="74"/>
      <c r="CB62" s="74"/>
      <c r="CC62" s="74"/>
    </row>
    <row r="63" spans="1:94" s="22" customFormat="1" ht="18" customHeight="1">
      <c r="C63" s="211"/>
      <c r="D63" s="211"/>
      <c r="E63" s="211"/>
      <c r="F63" s="211"/>
      <c r="G63" s="211"/>
      <c r="H63" s="211"/>
      <c r="I63" s="211"/>
      <c r="J63" s="18"/>
      <c r="K63" s="212" t="str">
        <f>IF(VR!$L$18=0,"",IF(VLOOKUP(VR!B15,VR!$C$14:$E$17,3,0)=MAX(K$62:K62),"",VR!B15))</f>
        <v/>
      </c>
      <c r="L63" s="213"/>
      <c r="M63" s="222" t="str">
        <f>IF(VR!$L$18=0,AC20,VLOOKUP(VR!B15,VR!$C$14:$O$17,4,0))</f>
        <v>Mannschaft 6</v>
      </c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7" t="str">
        <f>IF(AND(M63&amp;$AH$54=VLOOKUP(M63&amp;$AH$54,VR!$D$23:$H$46,1,0),VLOOKUP(M63&amp;$AH$54,VR!$D$23:$H$46,4,0)&lt;&gt;""),VLOOKUP(M63&amp;$AH$54,VR!$D$23:$H$46,4,0),VLOOKUP(M63&amp;$AH$54,VR!$D$23:$H$46,5,0))</f>
        <v/>
      </c>
      <c r="AI63" s="227"/>
      <c r="AJ63" s="231"/>
      <c r="AK63" s="228"/>
      <c r="AL63" s="228"/>
      <c r="AM63" s="228"/>
      <c r="AN63" s="228" t="str">
        <f>IF(AND(M63&amp;$AN$54=VLOOKUP(M63&amp;$AN$54,VR!$D$23:$H$46,1,0),VLOOKUP(M63&amp;$AN$54,VR!$D$23:$H$46,4,0)&lt;&gt;""),VLOOKUP(M63&amp;$AN$54,VR!$D$23:$H$46,4,0),VLOOKUP(M63&amp;$AN$54,VR!$D$23:$H$46,5,0))</f>
        <v/>
      </c>
      <c r="AO63" s="228"/>
      <c r="AP63" s="228"/>
      <c r="AQ63" s="226" t="str">
        <f>IF(AND(M63&amp;$AQ$54=VLOOKUP(M63&amp;$AQ$54,VR!$D$23:$H$46,1,0),VLOOKUP(M63&amp;$AQ$54,VR!$D$23:$H$46,4,0)&lt;&gt;""),VLOOKUP(M63&amp;$AQ$54,VR!$D$23:$H$46,4,0),VLOOKUP(M63&amp;$AQ$54,VR!$D$23:$H$46,5,0))</f>
        <v/>
      </c>
      <c r="AR63" s="227"/>
      <c r="AS63" s="227"/>
      <c r="AT63" s="227" t="str">
        <f>IF(VR!$L$18=0,"",VLOOKUP(VR!B15,VR!$C$14:$O$17,10,0))</f>
        <v/>
      </c>
      <c r="AU63" s="227"/>
      <c r="AV63" s="231"/>
      <c r="AW63" s="254" t="str">
        <f>IF(VR!$L$18=0,"",VLOOKUP(VR!B15,VR!$C$14:$O$17,11,0))</f>
        <v/>
      </c>
      <c r="AX63" s="255"/>
      <c r="AY63" s="257"/>
      <c r="AZ63" s="254" t="str">
        <f>IF(VR!$L$18=0,"",VLOOKUP(VR!B15,VR!$C$14:$O$17,12,0))</f>
        <v/>
      </c>
      <c r="BA63" s="255"/>
      <c r="BB63" s="257"/>
      <c r="BC63" s="254" t="str">
        <f>IF(VR!$L$18=0,"",VLOOKUP(VR!B15,VR!$C$14:$O$17,13,0))</f>
        <v/>
      </c>
      <c r="BD63" s="255"/>
      <c r="BE63" s="257"/>
      <c r="BF63" s="255" t="str">
        <f>IF(VR!$L$18=0,"",VLOOKUP(VR!B15,VR!$C$14:$O$17,5,0))</f>
        <v/>
      </c>
      <c r="BG63" s="255"/>
      <c r="BH63" s="142" t="str">
        <f>IF(VR!$L$18=0,"",":")</f>
        <v/>
      </c>
      <c r="BI63" s="257" t="str">
        <f>IF(VR!$L$18=0,"",VLOOKUP(VR!B15,VR!$C$14:$O$17,6,0))</f>
        <v/>
      </c>
      <c r="BJ63" s="228"/>
      <c r="BK63" s="260" t="str">
        <f>IF(VR!$L$18=0,"",BF63-BI63)</f>
        <v/>
      </c>
      <c r="BL63" s="260"/>
      <c r="BM63" s="261"/>
      <c r="BN63" s="254" t="str">
        <f>IF(VR!$L$18=0,"",VLOOKUP(VR!B15,VR!$C$14:$O$17,7,0))</f>
        <v/>
      </c>
      <c r="BO63" s="255"/>
      <c r="BP63" s="256"/>
      <c r="BQ63" s="75"/>
      <c r="BR63" s="75"/>
      <c r="BS63" s="75"/>
      <c r="BT63" s="76"/>
      <c r="BU63" s="75"/>
      <c r="BV63" s="75"/>
      <c r="BW63" s="74"/>
      <c r="BX63" s="74"/>
      <c r="BY63" s="74"/>
      <c r="BZ63" s="74"/>
      <c r="CA63" s="74"/>
      <c r="CB63" s="74"/>
      <c r="CC63" s="74"/>
      <c r="CH63" s="74"/>
      <c r="CI63" s="74"/>
      <c r="CJ63" s="74"/>
      <c r="CK63" s="74"/>
      <c r="CL63" s="74"/>
      <c r="CM63" s="74"/>
      <c r="CN63" s="74"/>
      <c r="CO63" s="74"/>
      <c r="CP63" s="74"/>
    </row>
    <row r="64" spans="1:94" s="22" customFormat="1" ht="18" customHeight="1">
      <c r="C64" s="211"/>
      <c r="D64" s="211"/>
      <c r="E64" s="211"/>
      <c r="F64" s="211"/>
      <c r="G64" s="211"/>
      <c r="H64" s="211"/>
      <c r="I64" s="211"/>
      <c r="K64" s="212" t="str">
        <f>IF(VR!$L$18=0,"",IF(VLOOKUP(VR!B16,VR!$C$14:$E$17,3,0)=MAX(K$62:K63),"",VR!B16))</f>
        <v/>
      </c>
      <c r="L64" s="213"/>
      <c r="M64" s="222" t="str">
        <f>IF(VR!$L$18=0,AC21,VLOOKUP(VR!B16,VR!$C$14:$O$17,4,0))</f>
        <v>Mannschaft 7</v>
      </c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7" t="str">
        <f>IF(AND(M64&amp;$AH$54=VLOOKUP(M64&amp;$AH$54,VR!$D$23:$H$46,1,0),VLOOKUP(M64&amp;$AH$54,VR!$D$23:$H$46,4,0)&lt;&gt;""),VLOOKUP(M64&amp;$AH$54,VR!$D$23:$H$46,4,0),VLOOKUP(M64&amp;$AH$54,VR!$D$23:$H$46,5,0))</f>
        <v/>
      </c>
      <c r="AI64" s="227"/>
      <c r="AJ64" s="231"/>
      <c r="AK64" s="228" t="str">
        <f>IF(AND(M64&amp;$AK$54=VLOOKUP(M64&amp;$AK$54,VR!$D$23:$H$46,1,0),VLOOKUP(M64&amp;$AK$54,VR!$D$23:$H$46,4,0)&lt;&gt;""),VLOOKUP(M64&amp;$AK$54,VR!$D$23:$H$46,4,0),VLOOKUP(M64&amp;$AK$54,VR!$D$23:$H$46,5,0))</f>
        <v/>
      </c>
      <c r="AL64" s="228"/>
      <c r="AM64" s="228"/>
      <c r="AN64" s="228"/>
      <c r="AO64" s="228"/>
      <c r="AP64" s="228"/>
      <c r="AQ64" s="226" t="str">
        <f>IF(AND(M64&amp;$AQ$54=VLOOKUP(M64&amp;$AQ$54,VR!$D$23:$H$46,1,0),VLOOKUP(M64&amp;$AQ$54,VR!$D$23:$H$46,4,0)&lt;&gt;""),VLOOKUP(M64&amp;$AQ$54,VR!$D$23:$H$46,4,0),VLOOKUP(M64&amp;$AQ$54,VR!$D$23:$H$46,5,0))</f>
        <v/>
      </c>
      <c r="AR64" s="227"/>
      <c r="AS64" s="227"/>
      <c r="AT64" s="227" t="str">
        <f>IF(VR!$L$18=0,"",VLOOKUP(VR!B16,VR!$C$14:$O$17,10,0))</f>
        <v/>
      </c>
      <c r="AU64" s="227"/>
      <c r="AV64" s="231"/>
      <c r="AW64" s="254" t="str">
        <f>IF(VR!$L$18=0,"",VLOOKUP(VR!B16,VR!$C$14:$O$17,11,0))</f>
        <v/>
      </c>
      <c r="AX64" s="255"/>
      <c r="AY64" s="257"/>
      <c r="AZ64" s="254" t="str">
        <f>IF(VR!$L$18=0,"",VLOOKUP(VR!B16,VR!$C$14:$O$17,12,0))</f>
        <v/>
      </c>
      <c r="BA64" s="255"/>
      <c r="BB64" s="257"/>
      <c r="BC64" s="254" t="str">
        <f>IF(VR!$L$18=0,"",VLOOKUP(VR!B16,VR!$C$14:$O$17,13,0))</f>
        <v/>
      </c>
      <c r="BD64" s="255"/>
      <c r="BE64" s="257"/>
      <c r="BF64" s="255" t="str">
        <f>IF(VR!$L$18=0,"",VLOOKUP(VR!B16,VR!$C$14:$O$17,5,0))</f>
        <v/>
      </c>
      <c r="BG64" s="255"/>
      <c r="BH64" s="142" t="str">
        <f>IF(VR!$L$18=0,"",":")</f>
        <v/>
      </c>
      <c r="BI64" s="257" t="str">
        <f>IF(VR!$L$18=0,"",VLOOKUP(VR!B16,VR!$C$14:$O$17,6,0))</f>
        <v/>
      </c>
      <c r="BJ64" s="228"/>
      <c r="BK64" s="260" t="str">
        <f>IF(VR!$L$18=0,"",BF64-BI64)</f>
        <v/>
      </c>
      <c r="BL64" s="260"/>
      <c r="BM64" s="261"/>
      <c r="BN64" s="254" t="str">
        <f>IF(VR!$L$18=0,"",VLOOKUP(VR!B16,VR!$C$14:$O$17,7,0))</f>
        <v/>
      </c>
      <c r="BO64" s="255"/>
      <c r="BP64" s="256"/>
      <c r="BQ64" s="75"/>
      <c r="BR64" s="75"/>
      <c r="BS64" s="75"/>
      <c r="BT64" s="76"/>
      <c r="BU64" s="75"/>
      <c r="BV64" s="75"/>
      <c r="BW64" s="74"/>
      <c r="BX64" s="74"/>
      <c r="BY64" s="74"/>
      <c r="BZ64" s="74"/>
      <c r="CA64" s="74"/>
      <c r="CB64" s="74"/>
      <c r="CC64" s="74"/>
      <c r="CH64" s="74"/>
      <c r="CI64" s="74"/>
      <c r="CJ64" s="74"/>
      <c r="CK64" s="74"/>
      <c r="CL64" s="74"/>
      <c r="CM64" s="74"/>
      <c r="CN64" s="74"/>
      <c r="CO64" s="74"/>
      <c r="CP64" s="74"/>
    </row>
    <row r="65" spans="1:94" s="22" customFormat="1" ht="18" customHeight="1" thickBot="1">
      <c r="C65" s="211"/>
      <c r="D65" s="211"/>
      <c r="E65" s="211"/>
      <c r="F65" s="211"/>
      <c r="G65" s="211"/>
      <c r="H65" s="211"/>
      <c r="I65" s="211"/>
      <c r="K65" s="214" t="str">
        <f>IF(VR!$L$18=0,"",IF(VLOOKUP(VR!B17,VR!$C$14:$E$17,3,0)=MAX(K$62:K64),"",VR!B17))</f>
        <v/>
      </c>
      <c r="L65" s="215"/>
      <c r="M65" s="224" t="str">
        <f>IF(VR!$L$18=0,AC22,VLOOKUP(VR!B17,VR!$C$14:$O$17,4,0))</f>
        <v>Mannschaft 8</v>
      </c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  <c r="AH65" s="232" t="str">
        <f>IF(AND(M65&amp;$AH$54=VLOOKUP(M65&amp;$AH$54,VR!$D$23:$H$46,1,0),VLOOKUP(M65&amp;$AH$54,VR!$D$23:$H$46,4,0)&lt;&gt;""),VLOOKUP(M65&amp;$AH$54,VR!$D$23:$H$46,4,0),VLOOKUP(M65&amp;$AH$54,VR!$D$23:$H$46,5,0))</f>
        <v/>
      </c>
      <c r="AI65" s="232"/>
      <c r="AJ65" s="233"/>
      <c r="AK65" s="204" t="str">
        <f>IF(AND(M65&amp;$AK$54=VLOOKUP(M65&amp;$AK$54,VR!$D$23:$H$46,1,0),VLOOKUP(M65&amp;$AK$54,VR!$D$23:$H$46,4,0)&lt;&gt;""),VLOOKUP(M65&amp;$AK$54,VR!$D$23:$H$46,4,0),VLOOKUP(M65&amp;$AK$54,VR!$D$23:$H$46,5,0))</f>
        <v/>
      </c>
      <c r="AL65" s="204"/>
      <c r="AM65" s="204"/>
      <c r="AN65" s="204" t="str">
        <f>IF(AND(M65&amp;$AN$54=VLOOKUP(M65&amp;$AN$54,VR!$D$23:$H$46,1,0),VLOOKUP(M65&amp;$AN$54,VR!$D$23:$H$46,4,0)&lt;&gt;""),VLOOKUP(M65&amp;$AN$54,VR!$D$23:$H$46,4,0),VLOOKUP(M65&amp;$AN$54,VR!$D$23:$H$46,5,0))</f>
        <v/>
      </c>
      <c r="AO65" s="204"/>
      <c r="AP65" s="204"/>
      <c r="AQ65" s="278"/>
      <c r="AR65" s="232"/>
      <c r="AS65" s="232"/>
      <c r="AT65" s="232" t="str">
        <f>IF(VR!$L$18=0,"",VLOOKUP(VR!B17,VR!$C$14:$O$17,10,0))</f>
        <v/>
      </c>
      <c r="AU65" s="232"/>
      <c r="AV65" s="233"/>
      <c r="AW65" s="247" t="str">
        <f>IF(VR!$L$18=0,"",VLOOKUP(VR!B17,VR!$C$14:$O$17,11,0))</f>
        <v/>
      </c>
      <c r="AX65" s="248"/>
      <c r="AY65" s="267"/>
      <c r="AZ65" s="247" t="str">
        <f>IF(VR!$L$18=0,"",VLOOKUP(VR!B17,VR!$C$14:$O$17,12,0))</f>
        <v/>
      </c>
      <c r="BA65" s="248"/>
      <c r="BB65" s="267"/>
      <c r="BC65" s="247" t="str">
        <f>IF(VR!$L$18=0,"",VLOOKUP(VR!B17,VR!$C$14:$O$17,13,0))</f>
        <v/>
      </c>
      <c r="BD65" s="248"/>
      <c r="BE65" s="267"/>
      <c r="BF65" s="264" t="str">
        <f>IF(VR!$L$18=0,"",VLOOKUP(VR!B17,VR!$C$14:$O$17,5,0))</f>
        <v/>
      </c>
      <c r="BG65" s="264"/>
      <c r="BH65" s="144" t="str">
        <f>IF(VR!$L$18=0,"",":")</f>
        <v/>
      </c>
      <c r="BI65" s="262" t="str">
        <f>IF(VR!$L$18=0,"",VLOOKUP(VR!B17,VR!$C$14:$O$17,6,0))</f>
        <v/>
      </c>
      <c r="BJ65" s="263"/>
      <c r="BK65" s="258" t="str">
        <f>IF(VR!$L$18=0,"",BF65-BI65)</f>
        <v/>
      </c>
      <c r="BL65" s="258"/>
      <c r="BM65" s="259"/>
      <c r="BN65" s="247" t="str">
        <f>IF(VR!$L$18=0,"",VLOOKUP(VR!B17,VR!$C$14:$O$17,7,0))</f>
        <v/>
      </c>
      <c r="BO65" s="248"/>
      <c r="BP65" s="249"/>
      <c r="BQ65" s="75"/>
      <c r="BR65" s="75"/>
      <c r="BS65" s="75"/>
      <c r="BT65" s="76"/>
      <c r="BU65" s="75"/>
      <c r="BV65" s="75"/>
      <c r="BW65" s="74"/>
      <c r="BX65" s="74"/>
      <c r="BY65" s="74"/>
      <c r="BZ65" s="74"/>
      <c r="CA65" s="74"/>
      <c r="CB65" s="74"/>
      <c r="CC65" s="74"/>
      <c r="CH65" s="74"/>
      <c r="CI65" s="74"/>
      <c r="CJ65" s="93"/>
      <c r="CK65" s="74"/>
      <c r="CL65" s="74"/>
      <c r="CM65" s="74"/>
      <c r="CN65" s="74"/>
      <c r="CO65" s="74"/>
      <c r="CP65" s="74"/>
    </row>
    <row r="66" spans="1:94" s="22" customFormat="1" ht="20.100000000000001" customHeight="1">
      <c r="BI66" s="23"/>
      <c r="BJ66" s="74"/>
      <c r="BK66" s="74"/>
      <c r="BL66" s="74"/>
      <c r="BM66" s="74"/>
      <c r="BN66" s="74"/>
      <c r="BO66" s="74"/>
      <c r="BP66" s="75"/>
      <c r="BQ66" s="75"/>
      <c r="BR66" s="75"/>
      <c r="BS66" s="75"/>
      <c r="BT66" s="76"/>
      <c r="BU66" s="75"/>
      <c r="BV66" s="75"/>
      <c r="BW66" s="74"/>
      <c r="BX66" s="74"/>
      <c r="BY66" s="74"/>
      <c r="BZ66" s="74"/>
      <c r="CA66" s="74"/>
      <c r="CB66" s="74"/>
      <c r="CC66" s="74"/>
      <c r="CH66" s="74"/>
      <c r="CI66" s="74"/>
      <c r="CJ66" s="93"/>
      <c r="CK66" s="74"/>
      <c r="CL66" s="74"/>
      <c r="CM66" s="74"/>
      <c r="CN66" s="74"/>
      <c r="CO66" s="74"/>
      <c r="CP66" s="74"/>
    </row>
    <row r="67" spans="1:94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</row>
    <row r="68" spans="1:94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</row>
    <row r="69" spans="1:94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</row>
    <row r="70" spans="1:94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</row>
    <row r="71" spans="1:94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</row>
    <row r="72" spans="1:9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</row>
    <row r="73" spans="1:94" ht="18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</row>
    <row r="74" spans="1:94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</row>
    <row r="75" spans="1:94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</row>
    <row r="76" spans="1:94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</row>
    <row r="77" spans="1:94" ht="18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</row>
    <row r="78" spans="1:94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</row>
    <row r="79" spans="1:94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</row>
    <row r="80" spans="1:94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</row>
    <row r="81" spans="1:91" ht="18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</row>
    <row r="82" spans="1:9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</row>
    <row r="83" spans="1:9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</row>
    <row r="84" spans="1:9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</row>
    <row r="85" spans="1:91" s="37" customFormat="1" ht="18" customHeight="1"/>
    <row r="86" spans="1:9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T86" s="2"/>
      <c r="BU86" s="3"/>
      <c r="BX86" s="4"/>
      <c r="BY86" s="3"/>
      <c r="CD86" s="4"/>
      <c r="CM86" s="2"/>
    </row>
    <row r="87" spans="1:9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T87" s="2"/>
      <c r="BU87" s="3"/>
      <c r="BX87" s="4"/>
      <c r="BY87" s="3"/>
      <c r="CD87" s="4"/>
      <c r="CM87" s="2"/>
    </row>
    <row r="88" spans="1:9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T88" s="2"/>
      <c r="BU88" s="3"/>
      <c r="BX88" s="4"/>
      <c r="BY88" s="3"/>
      <c r="CD88" s="4"/>
      <c r="CM88" s="2"/>
    </row>
    <row r="89" spans="1:91" ht="18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T89" s="2"/>
      <c r="BU89" s="3"/>
      <c r="BX89" s="4"/>
      <c r="BY89" s="3"/>
      <c r="CD89" s="4"/>
      <c r="CM89" s="2"/>
    </row>
    <row r="90" spans="1:9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T90" s="2"/>
      <c r="BU90" s="3"/>
      <c r="BX90" s="4"/>
      <c r="BY90" s="3"/>
      <c r="CD90" s="4"/>
      <c r="CM90" s="2"/>
    </row>
    <row r="91" spans="1:9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T91" s="2"/>
      <c r="BU91" s="3"/>
      <c r="BX91" s="4"/>
      <c r="BY91" s="3"/>
      <c r="CD91" s="4"/>
      <c r="CM91" s="2"/>
    </row>
    <row r="92" spans="1:9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T92" s="2"/>
      <c r="BU92" s="3"/>
      <c r="BX92" s="4"/>
      <c r="BY92" s="3"/>
      <c r="CD92" s="4"/>
      <c r="CM92" s="2"/>
    </row>
    <row r="93" spans="1:91" ht="18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T93" s="2"/>
      <c r="BU93" s="3"/>
      <c r="BX93" s="4"/>
      <c r="BY93" s="3"/>
      <c r="CD93" s="4"/>
      <c r="CM93" s="2"/>
    </row>
    <row r="94" spans="1:9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T94" s="2"/>
      <c r="BU94" s="3"/>
      <c r="BX94" s="4"/>
      <c r="BY94" s="3"/>
      <c r="CD94" s="4"/>
      <c r="CM94" s="2"/>
    </row>
    <row r="95" spans="1:9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T95" s="2"/>
      <c r="BU95" s="3"/>
      <c r="BX95" s="4"/>
      <c r="BY95" s="3"/>
      <c r="CD95" s="4"/>
      <c r="CM95" s="2"/>
    </row>
    <row r="96" spans="1:9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T96" s="2"/>
      <c r="BU96" s="3"/>
      <c r="BX96" s="4"/>
      <c r="BY96" s="3"/>
      <c r="CD96" s="4"/>
      <c r="CM96" s="2"/>
    </row>
    <row r="97" spans="1:9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T97" s="2"/>
      <c r="BU97" s="3"/>
      <c r="BX97" s="4"/>
      <c r="BY97" s="3"/>
      <c r="CD97" s="4"/>
      <c r="CM97" s="2"/>
    </row>
    <row r="98" spans="1:91" ht="20.100000000000001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T98" s="2"/>
      <c r="BU98" s="3"/>
      <c r="BX98" s="4"/>
      <c r="BY98" s="3"/>
      <c r="CD98" s="4"/>
      <c r="CM98" s="2"/>
    </row>
    <row r="99" spans="1:91" s="37" customFormat="1" ht="20.100000000000001" customHeight="1"/>
    <row r="100" spans="1:91" s="37" customFormat="1" ht="20.100000000000001" customHeight="1"/>
    <row r="101" spans="1:91" s="37" customFormat="1" ht="20.100000000000001" customHeight="1"/>
    <row r="102" spans="1:91" s="37" customFormat="1" ht="20.100000000000001" customHeight="1"/>
    <row r="103" spans="1:91" s="37" customFormat="1" ht="20.100000000000001" customHeight="1"/>
    <row r="104" spans="1:91" s="37" customFormat="1" ht="20.100000000000001" customHeight="1"/>
    <row r="105" spans="1:91" s="37" customFormat="1" ht="20.100000000000001" customHeight="1"/>
    <row r="106" spans="1:91" s="37" customFormat="1"/>
    <row r="107" spans="1:91" s="37" customFormat="1"/>
    <row r="108" spans="1:91" s="37" customFormat="1"/>
    <row r="109" spans="1:91" s="37" customFormat="1"/>
    <row r="110" spans="1:91" s="37" customFormat="1"/>
    <row r="111" spans="1:91" s="37" customFormat="1"/>
    <row r="112" spans="1:91" s="37" customFormat="1" ht="13.2" customHeight="1"/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="37" customFormat="1"/>
    <row r="194" s="37" customFormat="1"/>
    <row r="195" s="37" customFormat="1"/>
    <row r="196" s="37" customFormat="1"/>
    <row r="197" s="37" customFormat="1"/>
    <row r="198" s="37" customFormat="1"/>
    <row r="199" s="37" customFormat="1"/>
    <row r="200" s="37" customFormat="1"/>
    <row r="201" s="37" customFormat="1"/>
    <row r="202" s="37" customFormat="1"/>
    <row r="203" s="37" customFormat="1"/>
    <row r="204" s="37" customFormat="1"/>
    <row r="205" s="37" customFormat="1"/>
    <row r="206" s="37" customFormat="1"/>
    <row r="207" s="37" customFormat="1"/>
    <row r="208" s="37" customFormat="1"/>
    <row r="209" s="37" customFormat="1"/>
    <row r="210" s="37" customFormat="1"/>
    <row r="211" s="37" customFormat="1"/>
    <row r="212" s="37" customFormat="1"/>
    <row r="213" s="37" customFormat="1"/>
    <row r="214" s="37" customFormat="1"/>
    <row r="215" s="37" customFormat="1"/>
    <row r="216" s="37" customFormat="1"/>
    <row r="217" s="37" customFormat="1"/>
    <row r="218" s="37" customFormat="1"/>
    <row r="219" s="37" customFormat="1"/>
    <row r="220" s="37" customFormat="1"/>
    <row r="221" s="37" customFormat="1"/>
    <row r="222" s="37" customFormat="1"/>
    <row r="223" s="37" customFormat="1"/>
    <row r="224" s="37" customFormat="1"/>
    <row r="225" s="37" customFormat="1"/>
    <row r="226" s="37" customFormat="1"/>
    <row r="227" s="37" customFormat="1"/>
    <row r="228" s="37" customFormat="1"/>
    <row r="229" s="37" customFormat="1"/>
    <row r="230" s="37" customFormat="1"/>
    <row r="231" s="37" customFormat="1"/>
    <row r="232" s="37" customFormat="1"/>
    <row r="233" s="37" customFormat="1"/>
    <row r="234" s="37" customFormat="1"/>
    <row r="235" s="37" customFormat="1"/>
    <row r="236" s="37" customFormat="1"/>
    <row r="237" s="37" customFormat="1"/>
    <row r="238" s="37" customFormat="1"/>
    <row r="239" s="37" customFormat="1"/>
    <row r="240" s="37" customFormat="1"/>
    <row r="241" s="37" customFormat="1"/>
    <row r="242" s="37" customFormat="1"/>
    <row r="243" s="37" customFormat="1"/>
    <row r="244" s="37" customFormat="1"/>
    <row r="245" s="37" customFormat="1"/>
    <row r="246" s="37" customFormat="1"/>
    <row r="247" s="37" customFormat="1"/>
    <row r="248" s="37" customFormat="1"/>
    <row r="249" s="37" customFormat="1"/>
    <row r="250" s="37" customFormat="1"/>
    <row r="251" s="37" customFormat="1"/>
    <row r="252" s="37" customFormat="1"/>
    <row r="253" s="37" customFormat="1"/>
    <row r="254" s="37" customFormat="1"/>
    <row r="255" s="37" customFormat="1"/>
    <row r="256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  <row r="268" s="37" customFormat="1"/>
    <row r="269" s="37" customFormat="1"/>
    <row r="270" s="37" customFormat="1"/>
    <row r="271" s="37" customFormat="1"/>
    <row r="272" s="37" customFormat="1"/>
    <row r="273" s="37" customFormat="1"/>
    <row r="274" s="37" customFormat="1"/>
    <row r="275" s="37" customFormat="1"/>
    <row r="276" s="37" customFormat="1"/>
    <row r="277" s="37" customFormat="1"/>
    <row r="278" s="37" customFormat="1"/>
    <row r="279" s="37" customFormat="1"/>
    <row r="280" s="37" customFormat="1"/>
    <row r="281" s="37" customFormat="1"/>
    <row r="282" s="37" customFormat="1"/>
    <row r="283" s="37" customFormat="1"/>
    <row r="284" s="37" customFormat="1"/>
    <row r="285" s="37" customFormat="1"/>
    <row r="286" s="37" customFormat="1"/>
    <row r="287" s="37" customFormat="1"/>
    <row r="288" s="37" customFormat="1"/>
    <row r="289" s="37" customFormat="1"/>
    <row r="290" s="37" customFormat="1"/>
    <row r="291" s="37" customFormat="1"/>
    <row r="292" s="37" customFormat="1"/>
    <row r="293" s="37" customFormat="1"/>
    <row r="294" s="37" customFormat="1"/>
    <row r="295" s="37" customFormat="1"/>
    <row r="296" s="37" customFormat="1"/>
    <row r="297" s="37" customFormat="1"/>
    <row r="298" s="37" customFormat="1"/>
    <row r="299" s="37" customFormat="1"/>
    <row r="300" s="37" customFormat="1"/>
    <row r="301" s="37" customFormat="1"/>
    <row r="302" s="37" customFormat="1"/>
    <row r="303" s="37" customFormat="1"/>
    <row r="304" s="37" customFormat="1"/>
    <row r="305" s="37" customFormat="1"/>
    <row r="306" s="37" customFormat="1"/>
    <row r="307" s="37" customFormat="1"/>
    <row r="308" s="37" customFormat="1"/>
    <row r="309" s="37" customFormat="1"/>
    <row r="310" s="37" customFormat="1"/>
    <row r="311" s="37" customFormat="1"/>
    <row r="312" s="37" customFormat="1"/>
    <row r="313" s="37" customFormat="1"/>
    <row r="314" s="37" customFormat="1"/>
    <row r="315" s="37" customFormat="1"/>
    <row r="316" s="37" customFormat="1"/>
    <row r="317" s="37" customFormat="1"/>
    <row r="318" s="37" customFormat="1"/>
    <row r="319" s="37" customFormat="1"/>
    <row r="320" s="37" customFormat="1"/>
    <row r="321" s="37" customFormat="1"/>
    <row r="322" s="37" customFormat="1"/>
    <row r="323" s="37" customFormat="1"/>
    <row r="324" s="37" customFormat="1"/>
    <row r="325" s="37" customFormat="1"/>
    <row r="326" s="37" customFormat="1"/>
    <row r="327" s="37" customFormat="1"/>
    <row r="328" s="37" customFormat="1"/>
    <row r="329" s="37" customFormat="1"/>
    <row r="330" s="37" customFormat="1"/>
    <row r="331" s="37" customFormat="1"/>
    <row r="332" s="37" customFormat="1"/>
    <row r="333" s="37" customFormat="1"/>
    <row r="334" s="37" customFormat="1"/>
    <row r="335" s="37" customFormat="1"/>
    <row r="336" s="37" customFormat="1"/>
    <row r="337" spans="1:68" s="37" customFormat="1"/>
    <row r="338" spans="1:68" s="37" customFormat="1"/>
    <row r="339" spans="1:68" s="37" customFormat="1"/>
    <row r="340" spans="1:68" s="37" customFormat="1"/>
    <row r="341" spans="1:68" s="37" customFormat="1"/>
    <row r="342" spans="1:68" s="37" customFormat="1"/>
    <row r="343" spans="1:68" s="37" customFormat="1"/>
    <row r="344" spans="1:68" s="37" customFormat="1"/>
    <row r="345" spans="1:68" s="37" customFormat="1"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7"/>
      <c r="AK345" s="87"/>
      <c r="AL345" s="87"/>
      <c r="AM345" s="87"/>
      <c r="AN345" s="87"/>
      <c r="AO345" s="87"/>
      <c r="AP345" s="87"/>
      <c r="AQ345" s="87"/>
      <c r="AR345" s="87"/>
      <c r="AS345" s="87"/>
      <c r="AT345" s="87"/>
      <c r="AU345" s="87"/>
      <c r="AV345" s="87"/>
      <c r="AW345" s="87"/>
      <c r="AX345" s="87"/>
      <c r="AY345" s="87"/>
      <c r="AZ345" s="87"/>
      <c r="BA345" s="87"/>
      <c r="BB345" s="87"/>
      <c r="BC345" s="87"/>
      <c r="BD345" s="87"/>
      <c r="BE345" s="87"/>
      <c r="BF345" s="87"/>
      <c r="BG345" s="87"/>
      <c r="BH345" s="87"/>
      <c r="BI345" s="87"/>
    </row>
    <row r="346" spans="1:68" s="37" customFormat="1"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  <c r="AA346" s="87"/>
      <c r="AB346" s="87"/>
      <c r="AC346" s="87"/>
      <c r="AD346" s="87"/>
      <c r="AE346" s="87"/>
      <c r="AF346" s="87"/>
      <c r="AG346" s="87"/>
      <c r="AH346" s="87"/>
      <c r="AI346" s="87"/>
      <c r="AJ346" s="87"/>
      <c r="AK346" s="87"/>
      <c r="AL346" s="87"/>
      <c r="AM346" s="87"/>
      <c r="AN346" s="87"/>
      <c r="AO346" s="87"/>
      <c r="AP346" s="87"/>
      <c r="AQ346" s="87"/>
      <c r="AR346" s="87"/>
      <c r="AS346" s="87"/>
      <c r="AT346" s="87"/>
      <c r="AU346" s="87"/>
      <c r="AV346" s="87"/>
      <c r="AW346" s="87"/>
      <c r="AX346" s="87"/>
      <c r="AY346" s="87"/>
      <c r="AZ346" s="87"/>
      <c r="BA346" s="87"/>
      <c r="BB346" s="87"/>
      <c r="BC346" s="87"/>
      <c r="BD346" s="87"/>
      <c r="BE346" s="87"/>
      <c r="BF346" s="87"/>
      <c r="BG346" s="87"/>
      <c r="BH346" s="87"/>
      <c r="BI346" s="87"/>
    </row>
    <row r="347" spans="1:68" s="37" customFormat="1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  <c r="AA347" s="87"/>
      <c r="AB347" s="87"/>
      <c r="AC347" s="87"/>
      <c r="AD347" s="87"/>
      <c r="AE347" s="87"/>
      <c r="AF347" s="87"/>
      <c r="AG347" s="87"/>
      <c r="AH347" s="87"/>
      <c r="AI347" s="87"/>
      <c r="AJ347" s="87"/>
      <c r="AK347" s="87"/>
      <c r="AL347" s="87"/>
      <c r="AM347" s="87"/>
      <c r="AN347" s="87"/>
      <c r="AO347" s="87"/>
      <c r="AP347" s="87"/>
      <c r="AQ347" s="87"/>
      <c r="AR347" s="87"/>
      <c r="AS347" s="87"/>
      <c r="AT347" s="87"/>
      <c r="AU347" s="87"/>
      <c r="AV347" s="87"/>
      <c r="AW347" s="87"/>
      <c r="AX347" s="87"/>
      <c r="AY347" s="87"/>
      <c r="AZ347" s="87"/>
      <c r="BA347" s="87"/>
      <c r="BB347" s="87"/>
      <c r="BC347" s="87"/>
      <c r="BD347" s="87"/>
      <c r="BE347" s="87"/>
      <c r="BF347" s="87"/>
      <c r="BG347" s="87"/>
      <c r="BH347" s="87"/>
      <c r="BI347" s="87"/>
      <c r="BJ347" s="87"/>
      <c r="BK347" s="87"/>
      <c r="BL347" s="87"/>
      <c r="BM347" s="87"/>
      <c r="BN347" s="87"/>
      <c r="BO347" s="2"/>
      <c r="BP347" s="2"/>
    </row>
    <row r="348" spans="1:68" s="37" customFormat="1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  <c r="AA348" s="87"/>
      <c r="AB348" s="87"/>
      <c r="AC348" s="87"/>
      <c r="AD348" s="87"/>
      <c r="AE348" s="87"/>
      <c r="AF348" s="87"/>
      <c r="AG348" s="87"/>
      <c r="AH348" s="87"/>
      <c r="AI348" s="87"/>
      <c r="AJ348" s="87"/>
      <c r="AK348" s="87"/>
      <c r="AL348" s="87"/>
      <c r="AM348" s="87"/>
      <c r="AN348" s="87"/>
      <c r="AO348" s="87"/>
      <c r="AP348" s="87"/>
      <c r="AQ348" s="87"/>
      <c r="AR348" s="87"/>
      <c r="AS348" s="87"/>
      <c r="AT348" s="87"/>
      <c r="AU348" s="87"/>
      <c r="AV348" s="87"/>
      <c r="AW348" s="87"/>
      <c r="AX348" s="87"/>
      <c r="AY348" s="87"/>
      <c r="AZ348" s="87"/>
      <c r="BA348" s="87"/>
      <c r="BB348" s="87"/>
      <c r="BC348" s="87"/>
      <c r="BD348" s="87"/>
      <c r="BE348" s="87"/>
      <c r="BF348" s="87"/>
      <c r="BG348" s="87"/>
      <c r="BH348" s="87"/>
      <c r="BI348" s="87"/>
      <c r="BJ348" s="87"/>
      <c r="BK348" s="87"/>
      <c r="BL348" s="87"/>
      <c r="BM348" s="87"/>
      <c r="BN348" s="87"/>
      <c r="BO348" s="2"/>
      <c r="BP348" s="2"/>
    </row>
    <row r="349" spans="1:68" s="37" customFormat="1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7"/>
      <c r="AK349" s="87"/>
      <c r="AL349" s="87"/>
      <c r="AM349" s="87"/>
      <c r="AN349" s="87"/>
      <c r="AO349" s="87"/>
      <c r="AP349" s="87"/>
      <c r="AQ349" s="87"/>
      <c r="AR349" s="87"/>
      <c r="AS349" s="87"/>
      <c r="AT349" s="87"/>
      <c r="AU349" s="87"/>
      <c r="AV349" s="87"/>
      <c r="AW349" s="87"/>
      <c r="AX349" s="87"/>
      <c r="AY349" s="87"/>
      <c r="AZ349" s="87"/>
      <c r="BA349" s="87"/>
      <c r="BB349" s="87"/>
      <c r="BC349" s="87"/>
      <c r="BD349" s="87"/>
      <c r="BE349" s="87"/>
      <c r="BF349" s="87"/>
      <c r="BG349" s="87"/>
      <c r="BH349" s="87"/>
      <c r="BI349" s="87"/>
      <c r="BJ349" s="87"/>
      <c r="BK349" s="87"/>
      <c r="BL349" s="87"/>
      <c r="BM349" s="87"/>
      <c r="BN349" s="87"/>
      <c r="BO349" s="2"/>
      <c r="BP349" s="2"/>
    </row>
    <row r="350" spans="1:68" s="37" customFormat="1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7"/>
      <c r="AK350" s="87"/>
      <c r="AL350" s="87"/>
      <c r="AM350" s="87"/>
      <c r="AN350" s="87"/>
      <c r="AO350" s="87"/>
      <c r="AP350" s="87"/>
      <c r="AQ350" s="87"/>
      <c r="AR350" s="87"/>
      <c r="AS350" s="87"/>
      <c r="AT350" s="87"/>
      <c r="AU350" s="87"/>
      <c r="AV350" s="87"/>
      <c r="AW350" s="87"/>
      <c r="AX350" s="87"/>
      <c r="AY350" s="87"/>
      <c r="AZ350" s="87"/>
      <c r="BA350" s="87"/>
      <c r="BB350" s="87"/>
      <c r="BC350" s="87"/>
      <c r="BD350" s="87"/>
      <c r="BE350" s="87"/>
      <c r="BF350" s="87"/>
      <c r="BG350" s="87"/>
      <c r="BH350" s="87"/>
      <c r="BI350" s="87"/>
      <c r="BJ350" s="87"/>
      <c r="BK350" s="87"/>
      <c r="BL350" s="87"/>
      <c r="BM350" s="87"/>
      <c r="BN350" s="87"/>
      <c r="BO350" s="2"/>
      <c r="BP350" s="2"/>
    </row>
    <row r="351" spans="1:68" s="37" customFormat="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7"/>
      <c r="AI351" s="87"/>
      <c r="AJ351" s="87"/>
      <c r="AK351" s="87"/>
      <c r="AL351" s="87"/>
      <c r="AM351" s="87"/>
      <c r="AN351" s="87"/>
      <c r="AO351" s="87"/>
      <c r="AP351" s="87"/>
      <c r="AQ351" s="87"/>
      <c r="AR351" s="87"/>
      <c r="AS351" s="87"/>
      <c r="AT351" s="87"/>
      <c r="AU351" s="87"/>
      <c r="AV351" s="87"/>
      <c r="AW351" s="87"/>
      <c r="AX351" s="87"/>
      <c r="AY351" s="87"/>
      <c r="AZ351" s="87"/>
      <c r="BA351" s="87"/>
      <c r="BB351" s="87"/>
      <c r="BC351" s="87"/>
      <c r="BD351" s="87"/>
      <c r="BE351" s="87"/>
      <c r="BF351" s="87"/>
      <c r="BG351" s="87"/>
      <c r="BH351" s="87"/>
      <c r="BI351" s="87"/>
      <c r="BJ351" s="87"/>
      <c r="BK351" s="87"/>
      <c r="BL351" s="87"/>
      <c r="BM351" s="87"/>
      <c r="BN351" s="87"/>
      <c r="BO351" s="2"/>
      <c r="BP351" s="2"/>
    </row>
    <row r="352" spans="1:68" s="37" customFormat="1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7"/>
      <c r="AB352" s="87"/>
      <c r="AC352" s="87"/>
      <c r="AD352" s="87"/>
      <c r="AE352" s="87"/>
      <c r="AF352" s="87"/>
      <c r="AG352" s="87"/>
      <c r="AH352" s="87"/>
      <c r="AI352" s="87"/>
      <c r="AJ352" s="87"/>
      <c r="AK352" s="87"/>
      <c r="AL352" s="87"/>
      <c r="AM352" s="87"/>
      <c r="AN352" s="87"/>
      <c r="AO352" s="87"/>
      <c r="AP352" s="87"/>
      <c r="AQ352" s="87"/>
      <c r="AR352" s="87"/>
      <c r="AS352" s="87"/>
      <c r="AT352" s="87"/>
      <c r="AU352" s="87"/>
      <c r="AV352" s="87"/>
      <c r="AW352" s="87"/>
      <c r="AX352" s="87"/>
      <c r="AY352" s="87"/>
      <c r="AZ352" s="87"/>
      <c r="BA352" s="87"/>
      <c r="BB352" s="87"/>
      <c r="BC352" s="87"/>
      <c r="BD352" s="87"/>
      <c r="BE352" s="87"/>
      <c r="BF352" s="87"/>
      <c r="BG352" s="87"/>
      <c r="BH352" s="87"/>
      <c r="BI352" s="87"/>
      <c r="BJ352" s="87"/>
      <c r="BK352" s="87"/>
      <c r="BL352" s="87"/>
      <c r="BM352" s="87"/>
      <c r="BN352" s="87"/>
      <c r="BO352" s="2"/>
      <c r="BP352" s="2"/>
    </row>
    <row r="353" spans="1:68" s="37" customFormat="1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  <c r="AA353" s="87"/>
      <c r="AB353" s="87"/>
      <c r="AC353" s="87"/>
      <c r="AD353" s="87"/>
      <c r="AE353" s="87"/>
      <c r="AF353" s="87"/>
      <c r="AG353" s="87"/>
      <c r="AH353" s="87"/>
      <c r="AI353" s="87"/>
      <c r="AJ353" s="87"/>
      <c r="AK353" s="87"/>
      <c r="AL353" s="87"/>
      <c r="AM353" s="87"/>
      <c r="AN353" s="87"/>
      <c r="AO353" s="87"/>
      <c r="AP353" s="87"/>
      <c r="AQ353" s="87"/>
      <c r="AR353" s="87"/>
      <c r="AS353" s="87"/>
      <c r="AT353" s="87"/>
      <c r="AU353" s="87"/>
      <c r="AV353" s="87"/>
      <c r="AW353" s="87"/>
      <c r="AX353" s="87"/>
      <c r="AY353" s="87"/>
      <c r="AZ353" s="87"/>
      <c r="BA353" s="87"/>
      <c r="BB353" s="87"/>
      <c r="BC353" s="87"/>
      <c r="BD353" s="87"/>
      <c r="BE353" s="87"/>
      <c r="BF353" s="87"/>
      <c r="BG353" s="87"/>
      <c r="BH353" s="87"/>
      <c r="BI353" s="87"/>
      <c r="BJ353" s="87"/>
      <c r="BK353" s="87"/>
      <c r="BL353" s="87"/>
      <c r="BM353" s="87"/>
      <c r="BN353" s="87"/>
      <c r="BO353" s="2"/>
      <c r="BP353" s="2"/>
    </row>
    <row r="354" spans="1:68" s="37" customFormat="1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7"/>
      <c r="AK354" s="87"/>
      <c r="AL354" s="87"/>
      <c r="AM354" s="87"/>
      <c r="AN354" s="87"/>
      <c r="AO354" s="87"/>
      <c r="AP354" s="87"/>
      <c r="AQ354" s="87"/>
      <c r="AR354" s="87"/>
      <c r="AS354" s="87"/>
      <c r="AT354" s="87"/>
      <c r="AU354" s="87"/>
      <c r="AV354" s="87"/>
      <c r="AW354" s="87"/>
      <c r="AX354" s="87"/>
      <c r="AY354" s="87"/>
      <c r="AZ354" s="87"/>
      <c r="BA354" s="87"/>
      <c r="BB354" s="87"/>
      <c r="BC354" s="87"/>
      <c r="BD354" s="87"/>
      <c r="BE354" s="87"/>
      <c r="BF354" s="87"/>
      <c r="BG354" s="87"/>
      <c r="BH354" s="87"/>
      <c r="BI354" s="87"/>
      <c r="BJ354" s="87"/>
      <c r="BK354" s="87"/>
      <c r="BL354" s="87"/>
      <c r="BM354" s="87"/>
      <c r="BN354" s="87"/>
      <c r="BO354" s="2"/>
      <c r="BP354" s="2"/>
    </row>
    <row r="355" spans="1:68" s="37" customFormat="1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7"/>
      <c r="AK355" s="87"/>
      <c r="AL355" s="87"/>
      <c r="AM355" s="87"/>
      <c r="AN355" s="87"/>
      <c r="AO355" s="87"/>
      <c r="AP355" s="87"/>
      <c r="AQ355" s="87"/>
      <c r="AR355" s="87"/>
      <c r="AS355" s="87"/>
      <c r="AT355" s="87"/>
      <c r="AU355" s="87"/>
      <c r="AV355" s="87"/>
      <c r="AW355" s="87"/>
      <c r="AX355" s="87"/>
      <c r="AY355" s="87"/>
      <c r="AZ355" s="87"/>
      <c r="BA355" s="87"/>
      <c r="BB355" s="87"/>
      <c r="BC355" s="87"/>
      <c r="BD355" s="87"/>
      <c r="BE355" s="87"/>
      <c r="BF355" s="87"/>
      <c r="BG355" s="87"/>
      <c r="BH355" s="87"/>
      <c r="BI355" s="87"/>
      <c r="BJ355" s="87"/>
      <c r="BK355" s="87"/>
      <c r="BL355" s="87"/>
      <c r="BM355" s="87"/>
      <c r="BN355" s="87"/>
      <c r="BO355" s="2"/>
      <c r="BP355" s="2"/>
    </row>
    <row r="356" spans="1:68" s="37" customFormat="1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  <c r="AA356" s="87"/>
      <c r="AB356" s="87"/>
      <c r="AC356" s="87"/>
      <c r="AD356" s="87"/>
      <c r="AE356" s="87"/>
      <c r="AF356" s="87"/>
      <c r="AG356" s="87"/>
      <c r="AH356" s="87"/>
      <c r="AI356" s="87"/>
      <c r="AJ356" s="87"/>
      <c r="AK356" s="87"/>
      <c r="AL356" s="87"/>
      <c r="AM356" s="87"/>
      <c r="AN356" s="87"/>
      <c r="AO356" s="87"/>
      <c r="AP356" s="87"/>
      <c r="AQ356" s="87"/>
      <c r="AR356" s="87"/>
      <c r="AS356" s="87"/>
      <c r="AT356" s="87"/>
      <c r="AU356" s="87"/>
      <c r="AV356" s="87"/>
      <c r="AW356" s="87"/>
      <c r="AX356" s="87"/>
      <c r="AY356" s="87"/>
      <c r="AZ356" s="87"/>
      <c r="BA356" s="87"/>
      <c r="BB356" s="87"/>
      <c r="BC356" s="87"/>
      <c r="BD356" s="87"/>
      <c r="BE356" s="87"/>
      <c r="BF356" s="87"/>
      <c r="BG356" s="87"/>
      <c r="BH356" s="87"/>
      <c r="BI356" s="87"/>
      <c r="BJ356" s="87"/>
      <c r="BK356" s="87"/>
      <c r="BL356" s="87"/>
      <c r="BM356" s="87"/>
      <c r="BN356" s="87"/>
      <c r="BO356" s="2"/>
      <c r="BP356" s="2"/>
    </row>
    <row r="357" spans="1:68" s="37" customFormat="1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  <c r="AA357" s="87"/>
      <c r="AB357" s="87"/>
      <c r="AC357" s="87"/>
      <c r="AD357" s="87"/>
      <c r="AE357" s="87"/>
      <c r="AF357" s="87"/>
      <c r="AG357" s="87"/>
      <c r="AH357" s="87"/>
      <c r="AI357" s="87"/>
      <c r="AJ357" s="87"/>
      <c r="AK357" s="87"/>
      <c r="AL357" s="87"/>
      <c r="AM357" s="87"/>
      <c r="AN357" s="87"/>
      <c r="AO357" s="87"/>
      <c r="AP357" s="87"/>
      <c r="AQ357" s="87"/>
      <c r="AR357" s="87"/>
      <c r="AS357" s="87"/>
      <c r="AT357" s="87"/>
      <c r="AU357" s="87"/>
      <c r="AV357" s="87"/>
      <c r="AW357" s="87"/>
      <c r="AX357" s="87"/>
      <c r="AY357" s="87"/>
      <c r="AZ357" s="87"/>
      <c r="BA357" s="87"/>
      <c r="BB357" s="87"/>
      <c r="BC357" s="87"/>
      <c r="BD357" s="87"/>
      <c r="BE357" s="87"/>
      <c r="BF357" s="87"/>
      <c r="BG357" s="87"/>
      <c r="BH357" s="87"/>
      <c r="BI357" s="87"/>
      <c r="BJ357" s="87"/>
      <c r="BK357" s="87"/>
      <c r="BL357" s="87"/>
      <c r="BM357" s="87"/>
      <c r="BN357" s="87"/>
      <c r="BO357" s="2"/>
      <c r="BP357" s="2"/>
    </row>
    <row r="358" spans="1:68" s="37" customFormat="1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7"/>
      <c r="AB358" s="87"/>
      <c r="AC358" s="87"/>
      <c r="AD358" s="87"/>
      <c r="AE358" s="87"/>
      <c r="AF358" s="87"/>
      <c r="AG358" s="87"/>
      <c r="AH358" s="87"/>
      <c r="AI358" s="87"/>
      <c r="AJ358" s="87"/>
      <c r="AK358" s="87"/>
      <c r="AL358" s="87"/>
      <c r="AM358" s="87"/>
      <c r="AN358" s="87"/>
      <c r="AO358" s="87"/>
      <c r="AP358" s="87"/>
      <c r="AQ358" s="87"/>
      <c r="AR358" s="87"/>
      <c r="AS358" s="87"/>
      <c r="AT358" s="87"/>
      <c r="AU358" s="87"/>
      <c r="AV358" s="87"/>
      <c r="AW358" s="87"/>
      <c r="AX358" s="87"/>
      <c r="AY358" s="87"/>
      <c r="AZ358" s="87"/>
      <c r="BA358" s="87"/>
      <c r="BB358" s="87"/>
      <c r="BC358" s="87"/>
      <c r="BD358" s="87"/>
      <c r="BE358" s="87"/>
      <c r="BF358" s="87"/>
      <c r="BG358" s="87"/>
      <c r="BH358" s="87"/>
      <c r="BI358" s="87"/>
      <c r="BJ358" s="87"/>
      <c r="BK358" s="87"/>
      <c r="BL358" s="87"/>
      <c r="BM358" s="87"/>
      <c r="BN358" s="87"/>
      <c r="BO358" s="2"/>
      <c r="BP358" s="2"/>
    </row>
    <row r="359" spans="1:68" s="37" customFormat="1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7"/>
      <c r="AB359" s="87"/>
      <c r="AC359" s="87"/>
      <c r="AD359" s="87"/>
      <c r="AE359" s="87"/>
      <c r="AF359" s="87"/>
      <c r="AG359" s="87"/>
      <c r="AH359" s="87"/>
      <c r="AI359" s="87"/>
      <c r="AJ359" s="87"/>
      <c r="AK359" s="87"/>
      <c r="AL359" s="87"/>
      <c r="AM359" s="87"/>
      <c r="AN359" s="87"/>
      <c r="AO359" s="87"/>
      <c r="AP359" s="87"/>
      <c r="AQ359" s="87"/>
      <c r="AR359" s="87"/>
      <c r="AS359" s="87"/>
      <c r="AT359" s="87"/>
      <c r="AU359" s="87"/>
      <c r="AV359" s="87"/>
      <c r="AW359" s="87"/>
      <c r="AX359" s="87"/>
      <c r="AY359" s="87"/>
      <c r="AZ359" s="87"/>
      <c r="BA359" s="87"/>
      <c r="BB359" s="87"/>
      <c r="BC359" s="87"/>
      <c r="BD359" s="87"/>
      <c r="BE359" s="87"/>
      <c r="BF359" s="87"/>
      <c r="BG359" s="87"/>
      <c r="BH359" s="87"/>
      <c r="BI359" s="87"/>
      <c r="BJ359" s="87"/>
      <c r="BK359" s="87"/>
      <c r="BL359" s="87"/>
      <c r="BM359" s="87"/>
      <c r="BN359" s="87"/>
      <c r="BO359" s="2"/>
      <c r="BP359" s="2"/>
    </row>
    <row r="360" spans="1:68" s="37" customFormat="1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7"/>
      <c r="AB360" s="87"/>
      <c r="AC360" s="87"/>
      <c r="AD360" s="87"/>
      <c r="AE360" s="87"/>
      <c r="AF360" s="87"/>
      <c r="AG360" s="87"/>
      <c r="AH360" s="87"/>
      <c r="AI360" s="87"/>
      <c r="AJ360" s="87"/>
      <c r="AK360" s="87"/>
      <c r="AL360" s="87"/>
      <c r="AM360" s="87"/>
      <c r="AN360" s="87"/>
      <c r="AO360" s="87"/>
      <c r="AP360" s="87"/>
      <c r="AQ360" s="87"/>
      <c r="AR360" s="87"/>
      <c r="AS360" s="87"/>
      <c r="AT360" s="87"/>
      <c r="AU360" s="87"/>
      <c r="AV360" s="87"/>
      <c r="AW360" s="87"/>
      <c r="AX360" s="87"/>
      <c r="AY360" s="87"/>
      <c r="AZ360" s="87"/>
      <c r="BA360" s="87"/>
      <c r="BB360" s="87"/>
      <c r="BC360" s="87"/>
      <c r="BD360" s="87"/>
      <c r="BE360" s="87"/>
      <c r="BF360" s="87"/>
      <c r="BG360" s="87"/>
      <c r="BH360" s="87"/>
      <c r="BI360" s="87"/>
      <c r="BJ360" s="87"/>
      <c r="BK360" s="87"/>
      <c r="BL360" s="87"/>
      <c r="BM360" s="87"/>
      <c r="BN360" s="87"/>
      <c r="BO360" s="2"/>
      <c r="BP360" s="2"/>
    </row>
    <row r="361" spans="1:68" s="37" customFormat="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  <c r="AA361" s="87"/>
      <c r="AB361" s="87"/>
      <c r="AC361" s="87"/>
      <c r="AD361" s="87"/>
      <c r="AE361" s="87"/>
      <c r="AF361" s="87"/>
      <c r="AG361" s="87"/>
      <c r="AH361" s="87"/>
      <c r="AI361" s="87"/>
      <c r="AJ361" s="87"/>
      <c r="AK361" s="87"/>
      <c r="AL361" s="87"/>
      <c r="AM361" s="87"/>
      <c r="AN361" s="87"/>
      <c r="AO361" s="87"/>
      <c r="AP361" s="87"/>
      <c r="AQ361" s="87"/>
      <c r="AR361" s="87"/>
      <c r="AS361" s="87"/>
      <c r="AT361" s="87"/>
      <c r="AU361" s="87"/>
      <c r="AV361" s="87"/>
      <c r="AW361" s="87"/>
      <c r="AX361" s="87"/>
      <c r="AY361" s="87"/>
      <c r="AZ361" s="87"/>
      <c r="BA361" s="87"/>
      <c r="BB361" s="87"/>
      <c r="BC361" s="87"/>
      <c r="BD361" s="87"/>
      <c r="BE361" s="87"/>
      <c r="BF361" s="87"/>
      <c r="BG361" s="87"/>
      <c r="BH361" s="87"/>
      <c r="BI361" s="87"/>
      <c r="BJ361" s="87"/>
      <c r="BK361" s="87"/>
      <c r="BL361" s="87"/>
      <c r="BM361" s="87"/>
      <c r="BN361" s="87"/>
      <c r="BO361" s="2"/>
      <c r="BP361" s="2"/>
    </row>
    <row r="362" spans="1:68" s="37" customFormat="1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87"/>
      <c r="AC362" s="87"/>
      <c r="AD362" s="87"/>
      <c r="AE362" s="87"/>
      <c r="AF362" s="87"/>
      <c r="AG362" s="87"/>
      <c r="AH362" s="87"/>
      <c r="AI362" s="87"/>
      <c r="AJ362" s="87"/>
      <c r="AK362" s="87"/>
      <c r="AL362" s="87"/>
      <c r="AM362" s="87"/>
      <c r="AN362" s="87"/>
      <c r="AO362" s="87"/>
      <c r="AP362" s="87"/>
      <c r="AQ362" s="87"/>
      <c r="AR362" s="87"/>
      <c r="AS362" s="87"/>
      <c r="AT362" s="87"/>
      <c r="AU362" s="87"/>
      <c r="AV362" s="87"/>
      <c r="AW362" s="87"/>
      <c r="AX362" s="87"/>
      <c r="AY362" s="87"/>
      <c r="AZ362" s="87"/>
      <c r="BA362" s="87"/>
      <c r="BB362" s="87"/>
      <c r="BC362" s="87"/>
      <c r="BD362" s="87"/>
      <c r="BE362" s="87"/>
      <c r="BF362" s="87"/>
      <c r="BG362" s="87"/>
      <c r="BH362" s="87"/>
      <c r="BI362" s="87"/>
      <c r="BJ362" s="87"/>
      <c r="BK362" s="87"/>
      <c r="BL362" s="87"/>
      <c r="BM362" s="87"/>
      <c r="BN362" s="87"/>
      <c r="BO362" s="2"/>
      <c r="BP362" s="2"/>
    </row>
    <row r="363" spans="1:68" s="37" customFormat="1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  <c r="AH363" s="87"/>
      <c r="AI363" s="87"/>
      <c r="AJ363" s="87"/>
      <c r="AK363" s="87"/>
      <c r="AL363" s="87"/>
      <c r="AM363" s="87"/>
      <c r="AN363" s="87"/>
      <c r="AO363" s="87"/>
      <c r="AP363" s="87"/>
      <c r="AQ363" s="87"/>
      <c r="AR363" s="87"/>
      <c r="AS363" s="87"/>
      <c r="AT363" s="87"/>
      <c r="AU363" s="87"/>
      <c r="AV363" s="87"/>
      <c r="AW363" s="87"/>
      <c r="AX363" s="87"/>
      <c r="AY363" s="87"/>
      <c r="AZ363" s="87"/>
      <c r="BA363" s="87"/>
      <c r="BB363" s="87"/>
      <c r="BC363" s="87"/>
      <c r="BD363" s="87"/>
      <c r="BE363" s="87"/>
      <c r="BF363" s="87"/>
      <c r="BG363" s="87"/>
      <c r="BH363" s="87"/>
      <c r="BI363" s="87"/>
      <c r="BJ363" s="87"/>
      <c r="BK363" s="87"/>
      <c r="BL363" s="87"/>
      <c r="BM363" s="87"/>
      <c r="BN363" s="87"/>
      <c r="BO363" s="2"/>
      <c r="BP363" s="2"/>
    </row>
    <row r="364" spans="1:68" s="37" customFormat="1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7"/>
      <c r="AB364" s="87"/>
      <c r="AC364" s="87"/>
      <c r="AD364" s="87"/>
      <c r="AE364" s="87"/>
      <c r="AF364" s="87"/>
      <c r="AG364" s="87"/>
      <c r="AH364" s="87"/>
      <c r="AI364" s="87"/>
      <c r="AJ364" s="87"/>
      <c r="AK364" s="87"/>
      <c r="AL364" s="87"/>
      <c r="AM364" s="87"/>
      <c r="AN364" s="87"/>
      <c r="AO364" s="87"/>
      <c r="AP364" s="87"/>
      <c r="AQ364" s="87"/>
      <c r="AR364" s="87"/>
      <c r="AS364" s="87"/>
      <c r="AT364" s="87"/>
      <c r="AU364" s="87"/>
      <c r="AV364" s="87"/>
      <c r="AW364" s="87"/>
      <c r="AX364" s="87"/>
      <c r="AY364" s="87"/>
      <c r="AZ364" s="87"/>
      <c r="BA364" s="87"/>
      <c r="BB364" s="87"/>
      <c r="BC364" s="87"/>
      <c r="BD364" s="87"/>
      <c r="BE364" s="87"/>
      <c r="BF364" s="87"/>
      <c r="BG364" s="87"/>
      <c r="BH364" s="87"/>
      <c r="BI364" s="87"/>
      <c r="BJ364" s="87"/>
      <c r="BK364" s="87"/>
      <c r="BL364" s="87"/>
      <c r="BM364" s="87"/>
      <c r="BN364" s="87"/>
      <c r="BO364" s="2"/>
      <c r="BP364" s="2"/>
    </row>
    <row r="365" spans="1:68" s="37" customFormat="1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7"/>
      <c r="AB365" s="87"/>
      <c r="AC365" s="87"/>
      <c r="AD365" s="87"/>
      <c r="AE365" s="87"/>
      <c r="AF365" s="87"/>
      <c r="AG365" s="87"/>
      <c r="AH365" s="87"/>
      <c r="AI365" s="87"/>
      <c r="AJ365" s="87"/>
      <c r="AK365" s="87"/>
      <c r="AL365" s="87"/>
      <c r="AM365" s="87"/>
      <c r="AN365" s="87"/>
      <c r="AO365" s="87"/>
      <c r="AP365" s="87"/>
      <c r="AQ365" s="87"/>
      <c r="AR365" s="87"/>
      <c r="AS365" s="87"/>
      <c r="AT365" s="87"/>
      <c r="AU365" s="87"/>
      <c r="AV365" s="87"/>
      <c r="AW365" s="87"/>
      <c r="AX365" s="87"/>
      <c r="AY365" s="87"/>
      <c r="AZ365" s="87"/>
      <c r="BA365" s="87"/>
      <c r="BB365" s="87"/>
      <c r="BC365" s="87"/>
      <c r="BD365" s="87"/>
      <c r="BE365" s="87"/>
      <c r="BF365" s="87"/>
      <c r="BG365" s="87"/>
      <c r="BH365" s="87"/>
      <c r="BI365" s="87"/>
      <c r="BJ365" s="87"/>
      <c r="BK365" s="87"/>
      <c r="BL365" s="87"/>
      <c r="BM365" s="87"/>
      <c r="BN365" s="87"/>
      <c r="BO365" s="2"/>
      <c r="BP365" s="2"/>
    </row>
    <row r="366" spans="1:68" s="37" customFormat="1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7"/>
      <c r="AK366" s="87"/>
      <c r="AL366" s="87"/>
      <c r="AM366" s="87"/>
      <c r="AN366" s="87"/>
      <c r="AO366" s="87"/>
      <c r="AP366" s="87"/>
      <c r="AQ366" s="87"/>
      <c r="AR366" s="87"/>
      <c r="AS366" s="87"/>
      <c r="AT366" s="87"/>
      <c r="AU366" s="87"/>
      <c r="AV366" s="87"/>
      <c r="AW366" s="87"/>
      <c r="AX366" s="87"/>
      <c r="AY366" s="87"/>
      <c r="AZ366" s="87"/>
      <c r="BA366" s="87"/>
      <c r="BB366" s="87"/>
      <c r="BC366" s="87"/>
      <c r="BD366" s="87"/>
      <c r="BE366" s="87"/>
      <c r="BF366" s="87"/>
      <c r="BG366" s="87"/>
      <c r="BH366" s="87"/>
      <c r="BI366" s="87"/>
      <c r="BJ366" s="87"/>
      <c r="BK366" s="87"/>
      <c r="BL366" s="87"/>
      <c r="BM366" s="87"/>
      <c r="BN366" s="87"/>
      <c r="BO366" s="2"/>
      <c r="BP366" s="2"/>
    </row>
    <row r="367" spans="1:68" s="37" customFormat="1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7"/>
      <c r="AK367" s="87"/>
      <c r="AL367" s="87"/>
      <c r="AM367" s="87"/>
      <c r="AN367" s="87"/>
      <c r="AO367" s="87"/>
      <c r="AP367" s="87"/>
      <c r="AQ367" s="87"/>
      <c r="AR367" s="87"/>
      <c r="AS367" s="87"/>
      <c r="AT367" s="87"/>
      <c r="AU367" s="87"/>
      <c r="AV367" s="87"/>
      <c r="AW367" s="87"/>
      <c r="AX367" s="87"/>
      <c r="AY367" s="87"/>
      <c r="AZ367" s="87"/>
      <c r="BA367" s="87"/>
      <c r="BB367" s="87"/>
      <c r="BC367" s="87"/>
      <c r="BD367" s="87"/>
      <c r="BE367" s="87"/>
      <c r="BF367" s="87"/>
      <c r="BG367" s="87"/>
      <c r="BH367" s="87"/>
      <c r="BI367" s="87"/>
      <c r="BJ367" s="87"/>
      <c r="BK367" s="87"/>
      <c r="BL367" s="87"/>
      <c r="BM367" s="87"/>
      <c r="BN367" s="87"/>
      <c r="BO367" s="2"/>
      <c r="BP367" s="2"/>
    </row>
    <row r="368" spans="1:68" s="37" customFormat="1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7"/>
      <c r="AK368" s="87"/>
      <c r="AL368" s="87"/>
      <c r="AM368" s="87"/>
      <c r="AN368" s="87"/>
      <c r="AO368" s="87"/>
      <c r="AP368" s="87"/>
      <c r="AQ368" s="87"/>
      <c r="AR368" s="87"/>
      <c r="AS368" s="87"/>
      <c r="AT368" s="87"/>
      <c r="AU368" s="87"/>
      <c r="AV368" s="87"/>
      <c r="AW368" s="87"/>
      <c r="AX368" s="87"/>
      <c r="AY368" s="87"/>
      <c r="AZ368" s="87"/>
      <c r="BA368" s="87"/>
      <c r="BB368" s="87"/>
      <c r="BC368" s="87"/>
      <c r="BD368" s="87"/>
      <c r="BE368" s="87"/>
      <c r="BF368" s="87"/>
      <c r="BG368" s="87"/>
      <c r="BH368" s="87"/>
      <c r="BI368" s="87"/>
      <c r="BJ368" s="87"/>
      <c r="BK368" s="87"/>
      <c r="BL368" s="87"/>
      <c r="BM368" s="87"/>
      <c r="BN368" s="87"/>
      <c r="BO368" s="2"/>
      <c r="BP368" s="2"/>
    </row>
    <row r="369" spans="1:68" s="37" customFormat="1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7"/>
      <c r="AK369" s="87"/>
      <c r="AL369" s="87"/>
      <c r="AM369" s="87"/>
      <c r="AN369" s="87"/>
      <c r="AO369" s="87"/>
      <c r="AP369" s="87"/>
      <c r="AQ369" s="87"/>
      <c r="AR369" s="87"/>
      <c r="AS369" s="87"/>
      <c r="AT369" s="87"/>
      <c r="AU369" s="87"/>
      <c r="AV369" s="87"/>
      <c r="AW369" s="87"/>
      <c r="AX369" s="87"/>
      <c r="AY369" s="87"/>
      <c r="AZ369" s="87"/>
      <c r="BA369" s="87"/>
      <c r="BB369" s="87"/>
      <c r="BC369" s="87"/>
      <c r="BD369" s="87"/>
      <c r="BE369" s="87"/>
      <c r="BF369" s="87"/>
      <c r="BG369" s="87"/>
      <c r="BH369" s="87"/>
      <c r="BI369" s="87"/>
      <c r="BJ369" s="87"/>
      <c r="BK369" s="87"/>
      <c r="BL369" s="87"/>
      <c r="BM369" s="87"/>
      <c r="BN369" s="87"/>
      <c r="BO369" s="2"/>
      <c r="BP369" s="2"/>
    </row>
    <row r="370" spans="1:68" s="37" customFormat="1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  <c r="AA370" s="87"/>
      <c r="AB370" s="87"/>
      <c r="AC370" s="87"/>
      <c r="AD370" s="87"/>
      <c r="AE370" s="87"/>
      <c r="AF370" s="87"/>
      <c r="AG370" s="87"/>
      <c r="AH370" s="87"/>
      <c r="AI370" s="87"/>
      <c r="AJ370" s="87"/>
      <c r="AK370" s="87"/>
      <c r="AL370" s="87"/>
      <c r="AM370" s="87"/>
      <c r="AN370" s="87"/>
      <c r="AO370" s="87"/>
      <c r="AP370" s="87"/>
      <c r="AQ370" s="87"/>
      <c r="AR370" s="87"/>
      <c r="AS370" s="87"/>
      <c r="AT370" s="87"/>
      <c r="AU370" s="87"/>
      <c r="AV370" s="87"/>
      <c r="AW370" s="87"/>
      <c r="AX370" s="87"/>
      <c r="AY370" s="87"/>
      <c r="AZ370" s="87"/>
      <c r="BA370" s="87"/>
      <c r="BB370" s="87"/>
      <c r="BC370" s="87"/>
      <c r="BD370" s="87"/>
      <c r="BE370" s="87"/>
      <c r="BF370" s="87"/>
      <c r="BG370" s="87"/>
      <c r="BH370" s="87"/>
      <c r="BI370" s="87"/>
      <c r="BJ370" s="87"/>
      <c r="BK370" s="87"/>
      <c r="BL370" s="87"/>
      <c r="BM370" s="87"/>
      <c r="BN370" s="87"/>
      <c r="BO370" s="2"/>
      <c r="BP370" s="2"/>
    </row>
    <row r="371" spans="1:68" s="37" customFormat="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  <c r="AA371" s="87"/>
      <c r="AB371" s="87"/>
      <c r="AC371" s="87"/>
      <c r="AD371" s="87"/>
      <c r="AE371" s="87"/>
      <c r="AF371" s="87"/>
      <c r="AG371" s="87"/>
      <c r="AH371" s="87"/>
      <c r="AI371" s="87"/>
      <c r="AJ371" s="87"/>
      <c r="AK371" s="87"/>
      <c r="AL371" s="87"/>
      <c r="AM371" s="87"/>
      <c r="AN371" s="87"/>
      <c r="AO371" s="87"/>
      <c r="AP371" s="87"/>
      <c r="AQ371" s="87"/>
      <c r="AR371" s="87"/>
      <c r="AS371" s="87"/>
      <c r="AT371" s="87"/>
      <c r="AU371" s="87"/>
      <c r="AV371" s="87"/>
      <c r="AW371" s="87"/>
      <c r="AX371" s="87"/>
      <c r="AY371" s="87"/>
      <c r="AZ371" s="87"/>
      <c r="BA371" s="87"/>
      <c r="BB371" s="87"/>
      <c r="BC371" s="87"/>
      <c r="BD371" s="87"/>
      <c r="BE371" s="87"/>
      <c r="BF371" s="87"/>
      <c r="BG371" s="87"/>
      <c r="BH371" s="87"/>
      <c r="BI371" s="87"/>
      <c r="BJ371" s="87"/>
      <c r="BK371" s="87"/>
      <c r="BL371" s="87"/>
      <c r="BM371" s="87"/>
      <c r="BN371" s="87"/>
      <c r="BO371" s="2"/>
      <c r="BP371" s="2"/>
    </row>
    <row r="372" spans="1:68" s="37" customFormat="1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  <c r="AA372" s="87"/>
      <c r="AB372" s="87"/>
      <c r="AC372" s="87"/>
      <c r="AD372" s="87"/>
      <c r="AE372" s="87"/>
      <c r="AF372" s="87"/>
      <c r="AG372" s="87"/>
      <c r="AH372" s="87"/>
      <c r="AI372" s="87"/>
      <c r="AJ372" s="87"/>
      <c r="AK372" s="87"/>
      <c r="AL372" s="87"/>
      <c r="AM372" s="87"/>
      <c r="AN372" s="87"/>
      <c r="AO372" s="87"/>
      <c r="AP372" s="87"/>
      <c r="AQ372" s="87"/>
      <c r="AR372" s="87"/>
      <c r="AS372" s="87"/>
      <c r="AT372" s="87"/>
      <c r="AU372" s="87"/>
      <c r="AV372" s="87"/>
      <c r="AW372" s="87"/>
      <c r="AX372" s="87"/>
      <c r="AY372" s="87"/>
      <c r="AZ372" s="87"/>
      <c r="BA372" s="87"/>
      <c r="BB372" s="87"/>
      <c r="BC372" s="87"/>
      <c r="BD372" s="87"/>
      <c r="BE372" s="87"/>
      <c r="BF372" s="87"/>
      <c r="BG372" s="87"/>
      <c r="BH372" s="87"/>
      <c r="BI372" s="87"/>
      <c r="BJ372" s="87"/>
      <c r="BK372" s="87"/>
      <c r="BL372" s="87"/>
      <c r="BM372" s="87"/>
      <c r="BN372" s="87"/>
      <c r="BO372" s="2"/>
      <c r="BP372" s="2"/>
    </row>
    <row r="373" spans="1:68" s="37" customFormat="1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7"/>
      <c r="AK373" s="87"/>
      <c r="AL373" s="87"/>
      <c r="AM373" s="87"/>
      <c r="AN373" s="87"/>
      <c r="AO373" s="87"/>
      <c r="AP373" s="87"/>
      <c r="AQ373" s="87"/>
      <c r="AR373" s="87"/>
      <c r="AS373" s="87"/>
      <c r="AT373" s="87"/>
      <c r="AU373" s="87"/>
      <c r="AV373" s="87"/>
      <c r="AW373" s="87"/>
      <c r="AX373" s="87"/>
      <c r="AY373" s="87"/>
      <c r="AZ373" s="87"/>
      <c r="BA373" s="87"/>
      <c r="BB373" s="87"/>
      <c r="BC373" s="87"/>
      <c r="BD373" s="87"/>
      <c r="BE373" s="87"/>
      <c r="BF373" s="87"/>
      <c r="BG373" s="87"/>
      <c r="BH373" s="87"/>
      <c r="BI373" s="87"/>
      <c r="BJ373" s="87"/>
      <c r="BK373" s="87"/>
      <c r="BL373" s="87"/>
      <c r="BM373" s="87"/>
      <c r="BN373" s="87"/>
      <c r="BO373" s="2"/>
      <c r="BP373" s="2"/>
    </row>
    <row r="374" spans="1:68" s="37" customFormat="1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7"/>
      <c r="AK374" s="87"/>
      <c r="AL374" s="87"/>
      <c r="AM374" s="87"/>
      <c r="AN374" s="87"/>
      <c r="AO374" s="87"/>
      <c r="AP374" s="87"/>
      <c r="AQ374" s="87"/>
      <c r="AR374" s="87"/>
      <c r="AS374" s="87"/>
      <c r="AT374" s="87"/>
      <c r="AU374" s="87"/>
      <c r="AV374" s="87"/>
      <c r="AW374" s="87"/>
      <c r="AX374" s="87"/>
      <c r="AY374" s="87"/>
      <c r="AZ374" s="87"/>
      <c r="BA374" s="87"/>
      <c r="BB374" s="87"/>
      <c r="BC374" s="87"/>
      <c r="BD374" s="87"/>
      <c r="BE374" s="87"/>
      <c r="BF374" s="87"/>
      <c r="BG374" s="87"/>
      <c r="BH374" s="87"/>
      <c r="BI374" s="87"/>
      <c r="BJ374" s="87"/>
      <c r="BK374" s="87"/>
      <c r="BL374" s="87"/>
      <c r="BM374" s="87"/>
      <c r="BN374" s="87"/>
      <c r="BO374" s="2"/>
      <c r="BP374" s="2"/>
    </row>
    <row r="375" spans="1:68" s="37" customFormat="1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  <c r="AA375" s="87"/>
      <c r="AB375" s="87"/>
      <c r="AC375" s="87"/>
      <c r="AD375" s="87"/>
      <c r="AE375" s="87"/>
      <c r="AF375" s="87"/>
      <c r="AG375" s="87"/>
      <c r="AH375" s="87"/>
      <c r="AI375" s="87"/>
      <c r="AJ375" s="87"/>
      <c r="AK375" s="87"/>
      <c r="AL375" s="87"/>
      <c r="AM375" s="87"/>
      <c r="AN375" s="87"/>
      <c r="AO375" s="87"/>
      <c r="AP375" s="87"/>
      <c r="AQ375" s="87"/>
      <c r="AR375" s="87"/>
      <c r="AS375" s="87"/>
      <c r="AT375" s="87"/>
      <c r="AU375" s="87"/>
      <c r="AV375" s="87"/>
      <c r="AW375" s="87"/>
      <c r="AX375" s="87"/>
      <c r="AY375" s="87"/>
      <c r="AZ375" s="87"/>
      <c r="BA375" s="87"/>
      <c r="BB375" s="87"/>
      <c r="BC375" s="87"/>
      <c r="BD375" s="87"/>
      <c r="BE375" s="87"/>
      <c r="BF375" s="87"/>
      <c r="BG375" s="87"/>
      <c r="BH375" s="87"/>
      <c r="BI375" s="87"/>
      <c r="BJ375" s="87"/>
      <c r="BK375" s="87"/>
      <c r="BL375" s="87"/>
      <c r="BM375" s="87"/>
      <c r="BN375" s="87"/>
      <c r="BO375" s="2"/>
      <c r="BP375" s="2"/>
    </row>
    <row r="376" spans="1:68" s="37" customFormat="1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  <c r="AA376" s="87"/>
      <c r="AB376" s="87"/>
      <c r="AC376" s="87"/>
      <c r="AD376" s="87"/>
      <c r="AE376" s="87"/>
      <c r="AF376" s="87"/>
      <c r="AG376" s="87"/>
      <c r="AH376" s="87"/>
      <c r="AI376" s="87"/>
      <c r="AJ376" s="87"/>
      <c r="AK376" s="87"/>
      <c r="AL376" s="87"/>
      <c r="AM376" s="87"/>
      <c r="AN376" s="87"/>
      <c r="AO376" s="87"/>
      <c r="AP376" s="87"/>
      <c r="AQ376" s="87"/>
      <c r="AR376" s="87"/>
      <c r="AS376" s="87"/>
      <c r="AT376" s="87"/>
      <c r="AU376" s="87"/>
      <c r="AV376" s="87"/>
      <c r="AW376" s="87"/>
      <c r="AX376" s="87"/>
      <c r="AY376" s="87"/>
      <c r="AZ376" s="87"/>
      <c r="BA376" s="87"/>
      <c r="BB376" s="87"/>
      <c r="BC376" s="87"/>
      <c r="BD376" s="87"/>
      <c r="BE376" s="87"/>
      <c r="BF376" s="87"/>
      <c r="BG376" s="87"/>
      <c r="BH376" s="87"/>
      <c r="BI376" s="87"/>
      <c r="BJ376" s="87"/>
      <c r="BK376" s="87"/>
      <c r="BL376" s="87"/>
      <c r="BM376" s="87"/>
      <c r="BN376" s="87"/>
      <c r="BO376" s="2"/>
      <c r="BP376" s="2"/>
    </row>
    <row r="377" spans="1:68" s="37" customFormat="1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7"/>
      <c r="AB377" s="87"/>
      <c r="AC377" s="87"/>
      <c r="AD377" s="87"/>
      <c r="AE377" s="87"/>
      <c r="AF377" s="87"/>
      <c r="AG377" s="87"/>
      <c r="AH377" s="87"/>
      <c r="AI377" s="87"/>
      <c r="AJ377" s="87"/>
      <c r="AK377" s="87"/>
      <c r="AL377" s="87"/>
      <c r="AM377" s="87"/>
      <c r="AN377" s="87"/>
      <c r="AO377" s="87"/>
      <c r="AP377" s="87"/>
      <c r="AQ377" s="87"/>
      <c r="AR377" s="87"/>
      <c r="AS377" s="87"/>
      <c r="AT377" s="87"/>
      <c r="AU377" s="87"/>
      <c r="AV377" s="87"/>
      <c r="AW377" s="87"/>
      <c r="AX377" s="87"/>
      <c r="AY377" s="87"/>
      <c r="AZ377" s="87"/>
      <c r="BA377" s="87"/>
      <c r="BB377" s="87"/>
      <c r="BC377" s="87"/>
      <c r="BD377" s="87"/>
      <c r="BE377" s="87"/>
      <c r="BF377" s="87"/>
      <c r="BG377" s="87"/>
      <c r="BH377" s="87"/>
      <c r="BI377" s="87"/>
      <c r="BJ377" s="87"/>
      <c r="BK377" s="87"/>
      <c r="BL377" s="87"/>
      <c r="BM377" s="87"/>
      <c r="BN377" s="87"/>
      <c r="BO377" s="2"/>
      <c r="BP377" s="2"/>
    </row>
    <row r="378" spans="1:68" s="37" customFormat="1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7"/>
      <c r="AK378" s="87"/>
      <c r="AL378" s="87"/>
      <c r="AM378" s="87"/>
      <c r="AN378" s="87"/>
      <c r="AO378" s="87"/>
      <c r="AP378" s="87"/>
      <c r="AQ378" s="87"/>
      <c r="AR378" s="87"/>
      <c r="AS378" s="87"/>
      <c r="AT378" s="87"/>
      <c r="AU378" s="87"/>
      <c r="AV378" s="87"/>
      <c r="AW378" s="87"/>
      <c r="AX378" s="87"/>
      <c r="AY378" s="87"/>
      <c r="AZ378" s="87"/>
      <c r="BA378" s="87"/>
      <c r="BB378" s="87"/>
      <c r="BC378" s="87"/>
      <c r="BD378" s="87"/>
      <c r="BE378" s="87"/>
      <c r="BF378" s="87"/>
      <c r="BG378" s="87"/>
      <c r="BH378" s="87"/>
      <c r="BI378" s="87"/>
      <c r="BJ378" s="87"/>
      <c r="BK378" s="87"/>
      <c r="BL378" s="87"/>
      <c r="BM378" s="87"/>
      <c r="BN378" s="87"/>
      <c r="BO378" s="2"/>
      <c r="BP378" s="2"/>
    </row>
    <row r="379" spans="1:68" s="37" customFormat="1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7"/>
      <c r="AK379" s="87"/>
      <c r="AL379" s="87"/>
      <c r="AM379" s="87"/>
      <c r="AN379" s="87"/>
      <c r="AO379" s="87"/>
      <c r="AP379" s="87"/>
      <c r="AQ379" s="87"/>
      <c r="AR379" s="87"/>
      <c r="AS379" s="87"/>
      <c r="AT379" s="87"/>
      <c r="AU379" s="87"/>
      <c r="AV379" s="87"/>
      <c r="AW379" s="87"/>
      <c r="AX379" s="87"/>
      <c r="AY379" s="87"/>
      <c r="AZ379" s="87"/>
      <c r="BA379" s="87"/>
      <c r="BB379" s="87"/>
      <c r="BC379" s="87"/>
      <c r="BD379" s="87"/>
      <c r="BE379" s="87"/>
      <c r="BF379" s="87"/>
      <c r="BG379" s="87"/>
      <c r="BH379" s="87"/>
      <c r="BI379" s="87"/>
      <c r="BJ379" s="87"/>
      <c r="BK379" s="87"/>
      <c r="BL379" s="87"/>
      <c r="BM379" s="87"/>
      <c r="BN379" s="87"/>
      <c r="BO379" s="2"/>
      <c r="BP379" s="2"/>
    </row>
    <row r="380" spans="1:68" s="37" customFormat="1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  <c r="AA380" s="87"/>
      <c r="AB380" s="87"/>
      <c r="AC380" s="87"/>
      <c r="AD380" s="87"/>
      <c r="AE380" s="87"/>
      <c r="AF380" s="87"/>
      <c r="AG380" s="87"/>
      <c r="AH380" s="87"/>
      <c r="AI380" s="87"/>
      <c r="AJ380" s="87"/>
      <c r="AK380" s="87"/>
      <c r="AL380" s="87"/>
      <c r="AM380" s="87"/>
      <c r="AN380" s="87"/>
      <c r="AO380" s="87"/>
      <c r="AP380" s="87"/>
      <c r="AQ380" s="87"/>
      <c r="AR380" s="87"/>
      <c r="AS380" s="87"/>
      <c r="AT380" s="87"/>
      <c r="AU380" s="87"/>
      <c r="AV380" s="87"/>
      <c r="AW380" s="87"/>
      <c r="AX380" s="87"/>
      <c r="AY380" s="87"/>
      <c r="AZ380" s="87"/>
      <c r="BA380" s="87"/>
      <c r="BB380" s="87"/>
      <c r="BC380" s="87"/>
      <c r="BD380" s="87"/>
      <c r="BE380" s="87"/>
      <c r="BF380" s="87"/>
      <c r="BG380" s="87"/>
      <c r="BH380" s="87"/>
      <c r="BI380" s="87"/>
      <c r="BJ380" s="87"/>
      <c r="BK380" s="87"/>
      <c r="BL380" s="87"/>
      <c r="BM380" s="87"/>
      <c r="BN380" s="87"/>
      <c r="BO380" s="2"/>
      <c r="BP380" s="2"/>
    </row>
    <row r="381" spans="1:68" s="37" customFormat="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  <c r="AA381" s="87"/>
      <c r="AB381" s="87"/>
      <c r="AC381" s="87"/>
      <c r="AD381" s="87"/>
      <c r="AE381" s="87"/>
      <c r="AF381" s="87"/>
      <c r="AG381" s="87"/>
      <c r="AH381" s="87"/>
      <c r="AI381" s="87"/>
      <c r="AJ381" s="87"/>
      <c r="AK381" s="87"/>
      <c r="AL381" s="87"/>
      <c r="AM381" s="87"/>
      <c r="AN381" s="87"/>
      <c r="AO381" s="87"/>
      <c r="AP381" s="87"/>
      <c r="AQ381" s="87"/>
      <c r="AR381" s="87"/>
      <c r="AS381" s="87"/>
      <c r="AT381" s="87"/>
      <c r="AU381" s="87"/>
      <c r="AV381" s="87"/>
      <c r="AW381" s="87"/>
      <c r="AX381" s="87"/>
      <c r="AY381" s="87"/>
      <c r="AZ381" s="87"/>
      <c r="BA381" s="87"/>
      <c r="BB381" s="87"/>
      <c r="BC381" s="87"/>
      <c r="BD381" s="87"/>
      <c r="BE381" s="87"/>
      <c r="BF381" s="87"/>
      <c r="BG381" s="87"/>
      <c r="BH381" s="87"/>
      <c r="BI381" s="87"/>
      <c r="BJ381" s="87"/>
      <c r="BK381" s="87"/>
      <c r="BL381" s="87"/>
      <c r="BM381" s="87"/>
      <c r="BN381" s="87"/>
      <c r="BO381" s="2"/>
      <c r="BP381" s="2"/>
    </row>
    <row r="382" spans="1:68" s="37" customFormat="1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  <c r="AA382" s="87"/>
      <c r="AB382" s="87"/>
      <c r="AC382" s="87"/>
      <c r="AD382" s="87"/>
      <c r="AE382" s="87"/>
      <c r="AF382" s="87"/>
      <c r="AG382" s="87"/>
      <c r="AH382" s="87"/>
      <c r="AI382" s="87"/>
      <c r="AJ382" s="87"/>
      <c r="AK382" s="87"/>
      <c r="AL382" s="87"/>
      <c r="AM382" s="87"/>
      <c r="AN382" s="87"/>
      <c r="AO382" s="87"/>
      <c r="AP382" s="87"/>
      <c r="AQ382" s="87"/>
      <c r="AR382" s="87"/>
      <c r="AS382" s="87"/>
      <c r="AT382" s="87"/>
      <c r="AU382" s="87"/>
      <c r="AV382" s="87"/>
      <c r="AW382" s="87"/>
      <c r="AX382" s="87"/>
      <c r="AY382" s="87"/>
      <c r="AZ382" s="87"/>
      <c r="BA382" s="87"/>
      <c r="BB382" s="87"/>
      <c r="BC382" s="87"/>
      <c r="BD382" s="87"/>
      <c r="BE382" s="87"/>
      <c r="BF382" s="87"/>
      <c r="BG382" s="87"/>
      <c r="BH382" s="87"/>
      <c r="BI382" s="87"/>
      <c r="BJ382" s="87"/>
      <c r="BK382" s="87"/>
      <c r="BL382" s="87"/>
      <c r="BM382" s="87"/>
      <c r="BN382" s="87"/>
      <c r="BO382" s="2"/>
      <c r="BP382" s="2"/>
    </row>
    <row r="383" spans="1:68" s="37" customFormat="1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7"/>
      <c r="AB383" s="87"/>
      <c r="AC383" s="87"/>
      <c r="AD383" s="87"/>
      <c r="AE383" s="87"/>
      <c r="AF383" s="87"/>
      <c r="AG383" s="87"/>
      <c r="AH383" s="87"/>
      <c r="AI383" s="87"/>
      <c r="AJ383" s="87"/>
      <c r="AK383" s="87"/>
      <c r="AL383" s="87"/>
      <c r="AM383" s="87"/>
      <c r="AN383" s="87"/>
      <c r="AO383" s="87"/>
      <c r="AP383" s="87"/>
      <c r="AQ383" s="87"/>
      <c r="AR383" s="87"/>
      <c r="AS383" s="87"/>
      <c r="AT383" s="87"/>
      <c r="AU383" s="87"/>
      <c r="AV383" s="87"/>
      <c r="AW383" s="87"/>
      <c r="AX383" s="87"/>
      <c r="AY383" s="87"/>
      <c r="AZ383" s="87"/>
      <c r="BA383" s="87"/>
      <c r="BB383" s="87"/>
      <c r="BC383" s="87"/>
      <c r="BD383" s="87"/>
      <c r="BE383" s="87"/>
      <c r="BF383" s="87"/>
      <c r="BG383" s="87"/>
      <c r="BH383" s="87"/>
      <c r="BI383" s="87"/>
      <c r="BJ383" s="87"/>
      <c r="BK383" s="87"/>
      <c r="BL383" s="87"/>
      <c r="BM383" s="87"/>
      <c r="BN383" s="87"/>
      <c r="BO383" s="2"/>
      <c r="BP383" s="2"/>
    </row>
    <row r="384" spans="1:68" s="37" customFormat="1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  <c r="AA384" s="87"/>
      <c r="AB384" s="87"/>
      <c r="AC384" s="87"/>
      <c r="AD384" s="87"/>
      <c r="AE384" s="87"/>
      <c r="AF384" s="87"/>
      <c r="AG384" s="87"/>
      <c r="AH384" s="87"/>
      <c r="AI384" s="87"/>
      <c r="AJ384" s="87"/>
      <c r="AK384" s="87"/>
      <c r="AL384" s="87"/>
      <c r="AM384" s="87"/>
      <c r="AN384" s="87"/>
      <c r="AO384" s="87"/>
      <c r="AP384" s="87"/>
      <c r="AQ384" s="87"/>
      <c r="AR384" s="87"/>
      <c r="AS384" s="87"/>
      <c r="AT384" s="87"/>
      <c r="AU384" s="87"/>
      <c r="AV384" s="87"/>
      <c r="AW384" s="87"/>
      <c r="AX384" s="87"/>
      <c r="AY384" s="87"/>
      <c r="AZ384" s="87"/>
      <c r="BA384" s="87"/>
      <c r="BB384" s="87"/>
      <c r="BC384" s="87"/>
      <c r="BD384" s="87"/>
      <c r="BE384" s="87"/>
      <c r="BF384" s="87"/>
      <c r="BG384" s="87"/>
      <c r="BH384" s="87"/>
      <c r="BI384" s="87"/>
      <c r="BJ384" s="87"/>
      <c r="BK384" s="87"/>
      <c r="BL384" s="87"/>
      <c r="BM384" s="87"/>
      <c r="BN384" s="87"/>
      <c r="BO384" s="2"/>
      <c r="BP384" s="2"/>
    </row>
    <row r="385" spans="1:68" s="37" customFormat="1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  <c r="AA385" s="87"/>
      <c r="AB385" s="87"/>
      <c r="AC385" s="87"/>
      <c r="AD385" s="87"/>
      <c r="AE385" s="87"/>
      <c r="AF385" s="87"/>
      <c r="AG385" s="87"/>
      <c r="AH385" s="87"/>
      <c r="AI385" s="87"/>
      <c r="AJ385" s="87"/>
      <c r="AK385" s="87"/>
      <c r="AL385" s="87"/>
      <c r="AM385" s="87"/>
      <c r="AN385" s="87"/>
      <c r="AO385" s="87"/>
      <c r="AP385" s="87"/>
      <c r="AQ385" s="87"/>
      <c r="AR385" s="87"/>
      <c r="AS385" s="87"/>
      <c r="AT385" s="87"/>
      <c r="AU385" s="87"/>
      <c r="AV385" s="87"/>
      <c r="AW385" s="87"/>
      <c r="AX385" s="87"/>
      <c r="AY385" s="87"/>
      <c r="AZ385" s="87"/>
      <c r="BA385" s="87"/>
      <c r="BB385" s="87"/>
      <c r="BC385" s="87"/>
      <c r="BD385" s="87"/>
      <c r="BE385" s="87"/>
      <c r="BF385" s="87"/>
      <c r="BG385" s="87"/>
      <c r="BH385" s="87"/>
      <c r="BI385" s="87"/>
      <c r="BJ385" s="87"/>
      <c r="BK385" s="87"/>
      <c r="BL385" s="87"/>
      <c r="BM385" s="87"/>
      <c r="BN385" s="87"/>
      <c r="BO385" s="2"/>
      <c r="BP385" s="2"/>
    </row>
    <row r="386" spans="1:68" s="37" customFormat="1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  <c r="AA386" s="87"/>
      <c r="AB386" s="87"/>
      <c r="AC386" s="87"/>
      <c r="AD386" s="87"/>
      <c r="AE386" s="87"/>
      <c r="AF386" s="87"/>
      <c r="AG386" s="87"/>
      <c r="AH386" s="87"/>
      <c r="AI386" s="87"/>
      <c r="AJ386" s="87"/>
      <c r="AK386" s="87"/>
      <c r="AL386" s="87"/>
      <c r="AM386" s="87"/>
      <c r="AN386" s="87"/>
      <c r="AO386" s="87"/>
      <c r="AP386" s="87"/>
      <c r="AQ386" s="87"/>
      <c r="AR386" s="87"/>
      <c r="AS386" s="87"/>
      <c r="AT386" s="87"/>
      <c r="AU386" s="87"/>
      <c r="AV386" s="87"/>
      <c r="AW386" s="87"/>
      <c r="AX386" s="87"/>
      <c r="AY386" s="87"/>
      <c r="AZ386" s="87"/>
      <c r="BA386" s="87"/>
      <c r="BB386" s="87"/>
      <c r="BC386" s="87"/>
      <c r="BD386" s="87"/>
      <c r="BE386" s="87"/>
      <c r="BF386" s="87"/>
      <c r="BG386" s="87"/>
      <c r="BH386" s="87"/>
      <c r="BI386" s="87"/>
      <c r="BJ386" s="87"/>
      <c r="BK386" s="87"/>
      <c r="BL386" s="87"/>
      <c r="BM386" s="87"/>
      <c r="BN386" s="87"/>
      <c r="BO386" s="2"/>
      <c r="BP386" s="2"/>
    </row>
    <row r="387" spans="1:68" s="37" customFormat="1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  <c r="AA387" s="87"/>
      <c r="AB387" s="87"/>
      <c r="AC387" s="87"/>
      <c r="AD387" s="87"/>
      <c r="AE387" s="87"/>
      <c r="AF387" s="87"/>
      <c r="AG387" s="87"/>
      <c r="AH387" s="87"/>
      <c r="AI387" s="87"/>
      <c r="AJ387" s="87"/>
      <c r="AK387" s="87"/>
      <c r="AL387" s="87"/>
      <c r="AM387" s="87"/>
      <c r="AN387" s="87"/>
      <c r="AO387" s="87"/>
      <c r="AP387" s="87"/>
      <c r="AQ387" s="87"/>
      <c r="AR387" s="87"/>
      <c r="AS387" s="87"/>
      <c r="AT387" s="87"/>
      <c r="AU387" s="87"/>
      <c r="AV387" s="87"/>
      <c r="AW387" s="87"/>
      <c r="AX387" s="87"/>
      <c r="AY387" s="87"/>
      <c r="AZ387" s="87"/>
      <c r="BA387" s="87"/>
      <c r="BB387" s="87"/>
      <c r="BC387" s="87"/>
      <c r="BD387" s="87"/>
      <c r="BE387" s="87"/>
      <c r="BF387" s="87"/>
      <c r="BG387" s="87"/>
      <c r="BH387" s="87"/>
      <c r="BI387" s="87"/>
      <c r="BJ387" s="87"/>
      <c r="BK387" s="87"/>
      <c r="BL387" s="87"/>
      <c r="BM387" s="87"/>
      <c r="BN387" s="87"/>
      <c r="BO387" s="2"/>
      <c r="BP387" s="2"/>
    </row>
    <row r="388" spans="1:68" s="37" customFormat="1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  <c r="AA388" s="87"/>
      <c r="AB388" s="87"/>
      <c r="AC388" s="87"/>
      <c r="AD388" s="87"/>
      <c r="AE388" s="87"/>
      <c r="AF388" s="87"/>
      <c r="AG388" s="87"/>
      <c r="AH388" s="87"/>
      <c r="AI388" s="87"/>
      <c r="AJ388" s="87"/>
      <c r="AK388" s="87"/>
      <c r="AL388" s="87"/>
      <c r="AM388" s="87"/>
      <c r="AN388" s="87"/>
      <c r="AO388" s="87"/>
      <c r="AP388" s="87"/>
      <c r="AQ388" s="87"/>
      <c r="AR388" s="87"/>
      <c r="AS388" s="87"/>
      <c r="AT388" s="87"/>
      <c r="AU388" s="87"/>
      <c r="AV388" s="87"/>
      <c r="AW388" s="87"/>
      <c r="AX388" s="87"/>
      <c r="AY388" s="87"/>
      <c r="AZ388" s="87"/>
      <c r="BA388" s="87"/>
      <c r="BB388" s="87"/>
      <c r="BC388" s="87"/>
      <c r="BD388" s="87"/>
      <c r="BE388" s="87"/>
      <c r="BF388" s="87"/>
      <c r="BG388" s="87"/>
      <c r="BH388" s="87"/>
      <c r="BI388" s="87"/>
      <c r="BJ388" s="87"/>
      <c r="BK388" s="87"/>
      <c r="BL388" s="87"/>
      <c r="BM388" s="87"/>
      <c r="BN388" s="87"/>
      <c r="BO388" s="2"/>
      <c r="BP388" s="2"/>
    </row>
    <row r="389" spans="1:68" s="37" customFormat="1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  <c r="AA389" s="87"/>
      <c r="AB389" s="87"/>
      <c r="AC389" s="87"/>
      <c r="AD389" s="87"/>
      <c r="AE389" s="87"/>
      <c r="AF389" s="87"/>
      <c r="AG389" s="87"/>
      <c r="AH389" s="87"/>
      <c r="AI389" s="87"/>
      <c r="AJ389" s="87"/>
      <c r="AK389" s="87"/>
      <c r="AL389" s="87"/>
      <c r="AM389" s="87"/>
      <c r="AN389" s="87"/>
      <c r="AO389" s="87"/>
      <c r="AP389" s="87"/>
      <c r="AQ389" s="87"/>
      <c r="AR389" s="87"/>
      <c r="AS389" s="87"/>
      <c r="AT389" s="87"/>
      <c r="AU389" s="87"/>
      <c r="AV389" s="87"/>
      <c r="AW389" s="87"/>
      <c r="AX389" s="87"/>
      <c r="AY389" s="87"/>
      <c r="AZ389" s="87"/>
      <c r="BA389" s="87"/>
      <c r="BB389" s="87"/>
      <c r="BC389" s="87"/>
      <c r="BD389" s="87"/>
      <c r="BE389" s="87"/>
      <c r="BF389" s="87"/>
      <c r="BG389" s="87"/>
      <c r="BH389" s="87"/>
      <c r="BI389" s="87"/>
      <c r="BJ389" s="87"/>
      <c r="BK389" s="87"/>
      <c r="BL389" s="87"/>
      <c r="BM389" s="87"/>
      <c r="BN389" s="87"/>
      <c r="BO389" s="2"/>
      <c r="BP389" s="2"/>
    </row>
    <row r="390" spans="1:68" s="37" customFormat="1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7"/>
      <c r="AK390" s="87"/>
      <c r="AL390" s="87"/>
      <c r="AM390" s="87"/>
      <c r="AN390" s="87"/>
      <c r="AO390" s="87"/>
      <c r="AP390" s="87"/>
      <c r="AQ390" s="87"/>
      <c r="AR390" s="87"/>
      <c r="AS390" s="87"/>
      <c r="AT390" s="87"/>
      <c r="AU390" s="87"/>
      <c r="AV390" s="87"/>
      <c r="AW390" s="87"/>
      <c r="AX390" s="87"/>
      <c r="AY390" s="87"/>
      <c r="AZ390" s="87"/>
      <c r="BA390" s="87"/>
      <c r="BB390" s="87"/>
      <c r="BC390" s="87"/>
      <c r="BD390" s="87"/>
      <c r="BE390" s="87"/>
      <c r="BF390" s="87"/>
      <c r="BG390" s="87"/>
      <c r="BH390" s="87"/>
      <c r="BI390" s="87"/>
      <c r="BJ390" s="87"/>
      <c r="BK390" s="87"/>
      <c r="BL390" s="87"/>
      <c r="BM390" s="87"/>
      <c r="BN390" s="87"/>
      <c r="BO390" s="2"/>
      <c r="BP390" s="2"/>
    </row>
    <row r="391" spans="1:68" s="37" customFormat="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7"/>
      <c r="AK391" s="87"/>
      <c r="AL391" s="87"/>
      <c r="AM391" s="87"/>
      <c r="AN391" s="87"/>
      <c r="AO391" s="87"/>
      <c r="AP391" s="87"/>
      <c r="AQ391" s="87"/>
      <c r="AR391" s="87"/>
      <c r="AS391" s="87"/>
      <c r="AT391" s="87"/>
      <c r="AU391" s="87"/>
      <c r="AV391" s="87"/>
      <c r="AW391" s="87"/>
      <c r="AX391" s="87"/>
      <c r="AY391" s="87"/>
      <c r="AZ391" s="87"/>
      <c r="BA391" s="87"/>
      <c r="BB391" s="87"/>
      <c r="BC391" s="87"/>
      <c r="BD391" s="87"/>
      <c r="BE391" s="87"/>
      <c r="BF391" s="87"/>
      <c r="BG391" s="87"/>
      <c r="BH391" s="87"/>
      <c r="BI391" s="87"/>
      <c r="BJ391" s="87"/>
      <c r="BK391" s="87"/>
      <c r="BL391" s="87"/>
      <c r="BM391" s="87"/>
      <c r="BN391" s="87"/>
      <c r="BO391" s="2"/>
      <c r="BP391" s="2"/>
    </row>
    <row r="392" spans="1:68" s="37" customFormat="1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7"/>
      <c r="AK392" s="87"/>
      <c r="AL392" s="87"/>
      <c r="AM392" s="87"/>
      <c r="AN392" s="87"/>
      <c r="AO392" s="87"/>
      <c r="AP392" s="87"/>
      <c r="AQ392" s="87"/>
      <c r="AR392" s="87"/>
      <c r="AS392" s="87"/>
      <c r="AT392" s="87"/>
      <c r="AU392" s="87"/>
      <c r="AV392" s="87"/>
      <c r="AW392" s="87"/>
      <c r="AX392" s="87"/>
      <c r="AY392" s="87"/>
      <c r="AZ392" s="87"/>
      <c r="BA392" s="87"/>
      <c r="BB392" s="87"/>
      <c r="BC392" s="87"/>
      <c r="BD392" s="87"/>
      <c r="BE392" s="87"/>
      <c r="BF392" s="87"/>
      <c r="BG392" s="87"/>
      <c r="BH392" s="87"/>
      <c r="BI392" s="87"/>
      <c r="BJ392" s="87"/>
      <c r="BK392" s="87"/>
      <c r="BL392" s="87"/>
      <c r="BM392" s="87"/>
      <c r="BN392" s="87"/>
      <c r="BO392" s="2"/>
      <c r="BP392" s="2"/>
    </row>
    <row r="393" spans="1:68" s="37" customFormat="1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7"/>
      <c r="AK393" s="87"/>
      <c r="AL393" s="87"/>
      <c r="AM393" s="87"/>
      <c r="AN393" s="87"/>
      <c r="AO393" s="87"/>
      <c r="AP393" s="87"/>
      <c r="AQ393" s="87"/>
      <c r="AR393" s="87"/>
      <c r="AS393" s="87"/>
      <c r="AT393" s="87"/>
      <c r="AU393" s="87"/>
      <c r="AV393" s="87"/>
      <c r="AW393" s="87"/>
      <c r="AX393" s="87"/>
      <c r="AY393" s="87"/>
      <c r="AZ393" s="87"/>
      <c r="BA393" s="87"/>
      <c r="BB393" s="87"/>
      <c r="BC393" s="87"/>
      <c r="BD393" s="87"/>
      <c r="BE393" s="87"/>
      <c r="BF393" s="87"/>
      <c r="BG393" s="87"/>
      <c r="BH393" s="87"/>
      <c r="BI393" s="87"/>
      <c r="BJ393" s="87"/>
      <c r="BK393" s="87"/>
      <c r="BL393" s="87"/>
      <c r="BM393" s="87"/>
      <c r="BN393" s="87"/>
      <c r="BO393" s="2"/>
      <c r="BP393" s="2"/>
    </row>
    <row r="394" spans="1:68" s="37" customFormat="1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  <c r="AA394" s="87"/>
      <c r="AB394" s="87"/>
      <c r="AC394" s="87"/>
      <c r="AD394" s="87"/>
      <c r="AE394" s="87"/>
      <c r="AF394" s="87"/>
      <c r="AG394" s="87"/>
      <c r="AH394" s="87"/>
      <c r="AI394" s="87"/>
      <c r="AJ394" s="87"/>
      <c r="AK394" s="87"/>
      <c r="AL394" s="87"/>
      <c r="AM394" s="87"/>
      <c r="AN394" s="87"/>
      <c r="AO394" s="87"/>
      <c r="AP394" s="87"/>
      <c r="AQ394" s="87"/>
      <c r="AR394" s="87"/>
      <c r="AS394" s="87"/>
      <c r="AT394" s="87"/>
      <c r="AU394" s="87"/>
      <c r="AV394" s="87"/>
      <c r="AW394" s="87"/>
      <c r="AX394" s="87"/>
      <c r="AY394" s="87"/>
      <c r="AZ394" s="87"/>
      <c r="BA394" s="87"/>
      <c r="BB394" s="87"/>
      <c r="BC394" s="87"/>
      <c r="BD394" s="87"/>
      <c r="BE394" s="87"/>
      <c r="BF394" s="87"/>
      <c r="BG394" s="87"/>
      <c r="BH394" s="87"/>
      <c r="BI394" s="87"/>
      <c r="BJ394" s="87"/>
      <c r="BK394" s="87"/>
      <c r="BL394" s="87"/>
      <c r="BM394" s="87"/>
      <c r="BN394" s="87"/>
      <c r="BO394" s="2"/>
      <c r="BP394" s="2"/>
    </row>
    <row r="395" spans="1:68" s="37" customFormat="1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  <c r="AA395" s="87"/>
      <c r="AB395" s="87"/>
      <c r="AC395" s="87"/>
      <c r="AD395" s="87"/>
      <c r="AE395" s="87"/>
      <c r="AF395" s="87"/>
      <c r="AG395" s="87"/>
      <c r="AH395" s="87"/>
      <c r="AI395" s="87"/>
      <c r="AJ395" s="87"/>
      <c r="AK395" s="87"/>
      <c r="AL395" s="87"/>
      <c r="AM395" s="87"/>
      <c r="AN395" s="87"/>
      <c r="AO395" s="87"/>
      <c r="AP395" s="87"/>
      <c r="AQ395" s="87"/>
      <c r="AR395" s="87"/>
      <c r="AS395" s="87"/>
      <c r="AT395" s="87"/>
      <c r="AU395" s="87"/>
      <c r="AV395" s="87"/>
      <c r="AW395" s="87"/>
      <c r="AX395" s="87"/>
      <c r="AY395" s="87"/>
      <c r="AZ395" s="87"/>
      <c r="BA395" s="87"/>
      <c r="BB395" s="87"/>
      <c r="BC395" s="87"/>
      <c r="BD395" s="87"/>
      <c r="BE395" s="87"/>
      <c r="BF395" s="87"/>
      <c r="BG395" s="87"/>
      <c r="BH395" s="87"/>
      <c r="BI395" s="87"/>
      <c r="BJ395" s="87"/>
      <c r="BK395" s="87"/>
      <c r="BL395" s="87"/>
      <c r="BM395" s="87"/>
      <c r="BN395" s="87"/>
      <c r="BO395" s="2"/>
      <c r="BP395" s="2"/>
    </row>
    <row r="396" spans="1:68" s="37" customFormat="1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  <c r="AA396" s="87"/>
      <c r="AB396" s="87"/>
      <c r="AC396" s="87"/>
      <c r="AD396" s="87"/>
      <c r="AE396" s="87"/>
      <c r="AF396" s="87"/>
      <c r="AG396" s="87"/>
      <c r="AH396" s="87"/>
      <c r="AI396" s="87"/>
      <c r="AJ396" s="87"/>
      <c r="AK396" s="87"/>
      <c r="AL396" s="87"/>
      <c r="AM396" s="87"/>
      <c r="AN396" s="87"/>
      <c r="AO396" s="87"/>
      <c r="AP396" s="87"/>
      <c r="AQ396" s="87"/>
      <c r="AR396" s="87"/>
      <c r="AS396" s="87"/>
      <c r="AT396" s="87"/>
      <c r="AU396" s="87"/>
      <c r="AV396" s="87"/>
      <c r="AW396" s="87"/>
      <c r="AX396" s="87"/>
      <c r="AY396" s="87"/>
      <c r="AZ396" s="87"/>
      <c r="BA396" s="87"/>
      <c r="BB396" s="87"/>
      <c r="BC396" s="87"/>
      <c r="BD396" s="87"/>
      <c r="BE396" s="87"/>
      <c r="BF396" s="87"/>
      <c r="BG396" s="87"/>
      <c r="BH396" s="87"/>
      <c r="BI396" s="87"/>
      <c r="BJ396" s="87"/>
      <c r="BK396" s="87"/>
      <c r="BL396" s="87"/>
      <c r="BM396" s="87"/>
      <c r="BN396" s="87"/>
      <c r="BO396" s="2"/>
      <c r="BP396" s="2"/>
    </row>
    <row r="397" spans="1:68" s="37" customFormat="1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7"/>
      <c r="AK397" s="87"/>
      <c r="AL397" s="87"/>
      <c r="AM397" s="87"/>
      <c r="AN397" s="87"/>
      <c r="AO397" s="87"/>
      <c r="AP397" s="87"/>
      <c r="AQ397" s="87"/>
      <c r="AR397" s="87"/>
      <c r="AS397" s="87"/>
      <c r="AT397" s="87"/>
      <c r="AU397" s="87"/>
      <c r="AV397" s="87"/>
      <c r="AW397" s="87"/>
      <c r="AX397" s="87"/>
      <c r="AY397" s="87"/>
      <c r="AZ397" s="87"/>
      <c r="BA397" s="87"/>
      <c r="BB397" s="87"/>
      <c r="BC397" s="87"/>
      <c r="BD397" s="87"/>
      <c r="BE397" s="87"/>
      <c r="BF397" s="87"/>
      <c r="BG397" s="87"/>
      <c r="BH397" s="87"/>
      <c r="BI397" s="87"/>
      <c r="BJ397" s="87"/>
      <c r="BK397" s="87"/>
      <c r="BL397" s="87"/>
      <c r="BM397" s="87"/>
      <c r="BN397" s="87"/>
      <c r="BO397" s="2"/>
      <c r="BP397" s="2"/>
    </row>
  </sheetData>
  <sheetProtection sheet="1" objects="1" scenarios="1"/>
  <mergeCells count="292">
    <mergeCell ref="BI34:BJ34"/>
    <mergeCell ref="AC20:AW20"/>
    <mergeCell ref="AC19:AW19"/>
    <mergeCell ref="AC22:AW22"/>
    <mergeCell ref="AC21:AW21"/>
    <mergeCell ref="AC11:AH11"/>
    <mergeCell ref="AI11:AM11"/>
    <mergeCell ref="AN11:AV11"/>
    <mergeCell ref="AW11:BA11"/>
    <mergeCell ref="AI14:AM14"/>
    <mergeCell ref="AN14:AV14"/>
    <mergeCell ref="BI33:BJ33"/>
    <mergeCell ref="BI31:BJ31"/>
    <mergeCell ref="AK29:BE29"/>
    <mergeCell ref="BF26:BJ26"/>
    <mergeCell ref="BF27:BH27"/>
    <mergeCell ref="BF28:BH28"/>
    <mergeCell ref="BI29:BJ29"/>
    <mergeCell ref="BI27:BJ27"/>
    <mergeCell ref="BF29:BH29"/>
    <mergeCell ref="AK28:BE28"/>
    <mergeCell ref="AK27:BE27"/>
    <mergeCell ref="BI30:BJ30"/>
    <mergeCell ref="BF34:BH34"/>
    <mergeCell ref="AZ3:BG3"/>
    <mergeCell ref="C8:AU8"/>
    <mergeCell ref="C4:AU4"/>
    <mergeCell ref="C3:AU3"/>
    <mergeCell ref="C26:D26"/>
    <mergeCell ref="E26:G26"/>
    <mergeCell ref="E28:G28"/>
    <mergeCell ref="C29:D29"/>
    <mergeCell ref="E29:G29"/>
    <mergeCell ref="C28:D28"/>
    <mergeCell ref="C27:D27"/>
    <mergeCell ref="E27:G27"/>
    <mergeCell ref="AW14:BA14"/>
    <mergeCell ref="D18:X18"/>
    <mergeCell ref="O26:BE26"/>
    <mergeCell ref="K29:N29"/>
    <mergeCell ref="K26:N26"/>
    <mergeCell ref="O28:AI28"/>
    <mergeCell ref="O27:AI27"/>
    <mergeCell ref="K28:N28"/>
    <mergeCell ref="K27:N27"/>
    <mergeCell ref="O29:AI29"/>
    <mergeCell ref="AC18:AW18"/>
    <mergeCell ref="AK31:BE31"/>
    <mergeCell ref="AK30:BE30"/>
    <mergeCell ref="G49:I49"/>
    <mergeCell ref="H31:J31"/>
    <mergeCell ref="H33:J33"/>
    <mergeCell ref="E30:G30"/>
    <mergeCell ref="K49:L49"/>
    <mergeCell ref="K31:N31"/>
    <mergeCell ref="C47:I47"/>
    <mergeCell ref="G48:I48"/>
    <mergeCell ref="C48:F48"/>
    <mergeCell ref="AK38:BE38"/>
    <mergeCell ref="AH41:AJ48"/>
    <mergeCell ref="AQ41:AS48"/>
    <mergeCell ref="AN41:AP48"/>
    <mergeCell ref="AK41:AM48"/>
    <mergeCell ref="K48:AG48"/>
    <mergeCell ref="AQ49:AS49"/>
    <mergeCell ref="O31:AI31"/>
    <mergeCell ref="O30:AI30"/>
    <mergeCell ref="AT48:AV48"/>
    <mergeCell ref="AW48:AY48"/>
    <mergeCell ref="C31:D31"/>
    <mergeCell ref="AZ49:BB49"/>
    <mergeCell ref="C2:AU2"/>
    <mergeCell ref="C6:AU6"/>
    <mergeCell ref="D22:X22"/>
    <mergeCell ref="D21:X21"/>
    <mergeCell ref="D20:X20"/>
    <mergeCell ref="D19:X19"/>
    <mergeCell ref="AC14:AH14"/>
    <mergeCell ref="B11:G11"/>
    <mergeCell ref="H11:K11"/>
    <mergeCell ref="U11:V11"/>
    <mergeCell ref="X11:AB11"/>
    <mergeCell ref="B14:G14"/>
    <mergeCell ref="H14:K14"/>
    <mergeCell ref="U14:V14"/>
    <mergeCell ref="X14:AB14"/>
    <mergeCell ref="BF35:BH35"/>
    <mergeCell ref="BI37:BJ37"/>
    <mergeCell ref="BI28:BJ28"/>
    <mergeCell ref="BF31:BH31"/>
    <mergeCell ref="AK37:BE37"/>
    <mergeCell ref="BF30:BH30"/>
    <mergeCell ref="K35:N35"/>
    <mergeCell ref="O34:AI34"/>
    <mergeCell ref="O35:AI35"/>
    <mergeCell ref="BF32:BH32"/>
    <mergeCell ref="BI35:BJ35"/>
    <mergeCell ref="AK35:BE35"/>
    <mergeCell ref="AK32:BE32"/>
    <mergeCell ref="K32:N32"/>
    <mergeCell ref="AK34:BE34"/>
    <mergeCell ref="K36:N36"/>
    <mergeCell ref="O36:AI36"/>
    <mergeCell ref="BF33:BH33"/>
    <mergeCell ref="K34:N34"/>
    <mergeCell ref="K33:N33"/>
    <mergeCell ref="K30:N30"/>
    <mergeCell ref="BF36:BH36"/>
    <mergeCell ref="BI36:BJ36"/>
    <mergeCell ref="BF37:BH37"/>
    <mergeCell ref="BI38:BJ38"/>
    <mergeCell ref="BF38:BH38"/>
    <mergeCell ref="C35:D35"/>
    <mergeCell ref="C32:D32"/>
    <mergeCell ref="O33:AI33"/>
    <mergeCell ref="K38:N38"/>
    <mergeCell ref="O38:AI38"/>
    <mergeCell ref="O37:AI37"/>
    <mergeCell ref="E38:G38"/>
    <mergeCell ref="BI32:BJ32"/>
    <mergeCell ref="O32:AI32"/>
    <mergeCell ref="H38:J38"/>
    <mergeCell ref="E35:G35"/>
    <mergeCell ref="C36:D36"/>
    <mergeCell ref="C38:D38"/>
    <mergeCell ref="C37:D37"/>
    <mergeCell ref="E37:G37"/>
    <mergeCell ref="E36:G36"/>
    <mergeCell ref="K37:N37"/>
    <mergeCell ref="AK36:BE36"/>
    <mergeCell ref="AK33:BE33"/>
    <mergeCell ref="H32:J32"/>
    <mergeCell ref="E33:G33"/>
    <mergeCell ref="C33:D33"/>
    <mergeCell ref="M64:AG64"/>
    <mergeCell ref="AW65:AY65"/>
    <mergeCell ref="AW63:AY63"/>
    <mergeCell ref="AW64:AY64"/>
    <mergeCell ref="AQ65:AS65"/>
    <mergeCell ref="AQ64:AS64"/>
    <mergeCell ref="AQ63:AS63"/>
    <mergeCell ref="AQ62:AS62"/>
    <mergeCell ref="AN65:AP65"/>
    <mergeCell ref="AN64:AP64"/>
    <mergeCell ref="AN63:AP63"/>
    <mergeCell ref="AK65:AM65"/>
    <mergeCell ref="AK62:AM62"/>
    <mergeCell ref="AK64:AM64"/>
    <mergeCell ref="AK63:AM63"/>
    <mergeCell ref="M62:AG62"/>
    <mergeCell ref="AH65:AJ65"/>
    <mergeCell ref="AH64:AJ64"/>
    <mergeCell ref="AH63:AJ63"/>
    <mergeCell ref="AH62:AJ62"/>
    <mergeCell ref="AT63:AV63"/>
    <mergeCell ref="AT65:AV65"/>
    <mergeCell ref="AT64:AV64"/>
    <mergeCell ref="AQ54:AS61"/>
    <mergeCell ref="AN54:AP61"/>
    <mergeCell ref="AK54:AM61"/>
    <mergeCell ref="AW61:AY61"/>
    <mergeCell ref="AW62:AY62"/>
    <mergeCell ref="BN52:BP52"/>
    <mergeCell ref="BN61:BP61"/>
    <mergeCell ref="BF61:BJ61"/>
    <mergeCell ref="BI52:BJ52"/>
    <mergeCell ref="BK52:BM52"/>
    <mergeCell ref="AT52:AV52"/>
    <mergeCell ref="AT61:AV61"/>
    <mergeCell ref="AW52:AY52"/>
    <mergeCell ref="AT62:AV62"/>
    <mergeCell ref="AN62:AP62"/>
    <mergeCell ref="AQ52:AS52"/>
    <mergeCell ref="BK61:BM61"/>
    <mergeCell ref="BF52:BG52"/>
    <mergeCell ref="AZ52:BB52"/>
    <mergeCell ref="BC50:BE50"/>
    <mergeCell ref="BC49:BE49"/>
    <mergeCell ref="AZ50:BB50"/>
    <mergeCell ref="AZ48:BB48"/>
    <mergeCell ref="AZ51:BB51"/>
    <mergeCell ref="BC61:BE61"/>
    <mergeCell ref="BK49:BM49"/>
    <mergeCell ref="BK50:BM50"/>
    <mergeCell ref="BC48:BE48"/>
    <mergeCell ref="BN48:BP48"/>
    <mergeCell ref="BF48:BJ48"/>
    <mergeCell ref="BK48:BM48"/>
    <mergeCell ref="BI49:BJ49"/>
    <mergeCell ref="BI50:BJ50"/>
    <mergeCell ref="BF50:BG50"/>
    <mergeCell ref="BF51:BG51"/>
    <mergeCell ref="BN49:BP49"/>
    <mergeCell ref="BF49:BG49"/>
    <mergeCell ref="BN50:BP50"/>
    <mergeCell ref="BN51:BP51"/>
    <mergeCell ref="BI51:BJ51"/>
    <mergeCell ref="BC65:BE65"/>
    <mergeCell ref="AZ65:BB65"/>
    <mergeCell ref="AZ62:BB62"/>
    <mergeCell ref="BC62:BE62"/>
    <mergeCell ref="BC63:BE63"/>
    <mergeCell ref="BC52:BE52"/>
    <mergeCell ref="BK51:BM51"/>
    <mergeCell ref="AZ64:BB64"/>
    <mergeCell ref="AZ61:BB61"/>
    <mergeCell ref="BC64:BE64"/>
    <mergeCell ref="AZ63:BB63"/>
    <mergeCell ref="BC51:BE51"/>
    <mergeCell ref="BN65:BP65"/>
    <mergeCell ref="BK62:BM62"/>
    <mergeCell ref="BI62:BJ62"/>
    <mergeCell ref="BF62:BG62"/>
    <mergeCell ref="BN63:BP63"/>
    <mergeCell ref="BN64:BP64"/>
    <mergeCell ref="BF63:BG63"/>
    <mergeCell ref="BI64:BJ64"/>
    <mergeCell ref="BF64:BG64"/>
    <mergeCell ref="BK65:BM65"/>
    <mergeCell ref="BI63:BJ63"/>
    <mergeCell ref="BK64:BM64"/>
    <mergeCell ref="BI65:BJ65"/>
    <mergeCell ref="BF65:BG65"/>
    <mergeCell ref="BK63:BM63"/>
    <mergeCell ref="BN62:BP62"/>
    <mergeCell ref="C51:F51"/>
    <mergeCell ref="AH50:AJ50"/>
    <mergeCell ref="AH49:AJ49"/>
    <mergeCell ref="AH52:AJ52"/>
    <mergeCell ref="K62:L62"/>
    <mergeCell ref="M52:AG52"/>
    <mergeCell ref="M51:AG51"/>
    <mergeCell ref="AH51:AJ51"/>
    <mergeCell ref="AK52:AM52"/>
    <mergeCell ref="M49:AG49"/>
    <mergeCell ref="AK50:AM50"/>
    <mergeCell ref="C60:I60"/>
    <mergeCell ref="C62:F62"/>
    <mergeCell ref="C49:F49"/>
    <mergeCell ref="AH54:AJ61"/>
    <mergeCell ref="AK49:AM49"/>
    <mergeCell ref="AQ50:AS50"/>
    <mergeCell ref="AN50:AP50"/>
    <mergeCell ref="AK51:AM51"/>
    <mergeCell ref="AN52:AP52"/>
    <mergeCell ref="AN51:AP51"/>
    <mergeCell ref="AQ51:AS51"/>
    <mergeCell ref="AW49:AY49"/>
    <mergeCell ref="AW51:AY51"/>
    <mergeCell ref="AT49:AV49"/>
    <mergeCell ref="AW50:AY50"/>
    <mergeCell ref="AT50:AV50"/>
    <mergeCell ref="AT51:AV51"/>
    <mergeCell ref="AN49:AP49"/>
    <mergeCell ref="C65:F65"/>
    <mergeCell ref="C64:F64"/>
    <mergeCell ref="K63:L63"/>
    <mergeCell ref="K52:L52"/>
    <mergeCell ref="K51:L51"/>
    <mergeCell ref="K50:L50"/>
    <mergeCell ref="C61:F61"/>
    <mergeCell ref="G61:I61"/>
    <mergeCell ref="K61:AG61"/>
    <mergeCell ref="C52:F52"/>
    <mergeCell ref="C50:F50"/>
    <mergeCell ref="C63:F63"/>
    <mergeCell ref="K65:L65"/>
    <mergeCell ref="G65:I65"/>
    <mergeCell ref="M50:AG50"/>
    <mergeCell ref="M63:AG63"/>
    <mergeCell ref="G64:I64"/>
    <mergeCell ref="G63:I63"/>
    <mergeCell ref="G62:I62"/>
    <mergeCell ref="G52:I52"/>
    <mergeCell ref="G51:I51"/>
    <mergeCell ref="G50:I50"/>
    <mergeCell ref="K64:L64"/>
    <mergeCell ref="M65:AG65"/>
    <mergeCell ref="C30:D30"/>
    <mergeCell ref="C34:D34"/>
    <mergeCell ref="E32:G32"/>
    <mergeCell ref="E34:G34"/>
    <mergeCell ref="H34:J34"/>
    <mergeCell ref="H35:J35"/>
    <mergeCell ref="H36:J36"/>
    <mergeCell ref="H37:J37"/>
    <mergeCell ref="H26:J26"/>
    <mergeCell ref="H27:J27"/>
    <mergeCell ref="H28:J28"/>
    <mergeCell ref="H29:J29"/>
    <mergeCell ref="H30:J30"/>
    <mergeCell ref="E31:G31"/>
  </mergeCells>
  <phoneticPr fontId="2" type="noConversion"/>
  <conditionalFormatting sqref="O27:O38">
    <cfRule type="expression" dxfId="165" priority="1" stopIfTrue="1">
      <formula>AND(BF27&gt;BI27,BF27&lt;&gt;"",BI27&lt;&gt;"")</formula>
    </cfRule>
    <cfRule type="expression" dxfId="164" priority="2" stopIfTrue="1">
      <formula>AND(BF27=BI27,BF27&lt;&gt;"",BI27&lt;&gt;"")</formula>
    </cfRule>
    <cfRule type="expression" dxfId="163" priority="3" stopIfTrue="1">
      <formula>AND(BF27&lt;BI27,BF27&lt;&gt;"",BI27&lt;&gt;"")</formula>
    </cfRule>
  </conditionalFormatting>
  <conditionalFormatting sqref="AK27:AK38">
    <cfRule type="expression" dxfId="162" priority="4" stopIfTrue="1">
      <formula>AND(BI27&gt;BF27,BF27&lt;&gt;"",BI27&lt;&gt;"")</formula>
    </cfRule>
    <cfRule type="expression" dxfId="161" priority="5" stopIfTrue="1">
      <formula>AND(BI27=BF27,BF27&lt;&gt;"",BI27&lt;&gt;"")</formula>
    </cfRule>
    <cfRule type="expression" dxfId="160" priority="6" stopIfTrue="1">
      <formula>AND(BI27&lt;BF27,BF27&lt;&gt;"",BI27&lt;&gt;"")</formula>
    </cfRule>
  </conditionalFormatting>
  <conditionalFormatting sqref="BF27:BH38">
    <cfRule type="expression" dxfId="159" priority="7" stopIfTrue="1">
      <formula>AND(BI27&lt;&gt;"",ISBLANK(BF27))</formula>
    </cfRule>
    <cfRule type="expression" dxfId="158" priority="8" stopIfTrue="1">
      <formula>ISBLANK(BF27)</formula>
    </cfRule>
  </conditionalFormatting>
  <conditionalFormatting sqref="BI27:BJ38">
    <cfRule type="expression" dxfId="157" priority="9" stopIfTrue="1">
      <formula>AND(BF27&lt;&gt;"",ISBLANK(BI27))</formula>
    </cfRule>
    <cfRule type="expression" dxfId="156" priority="10" stopIfTrue="1">
      <formula>ISBLANK(BI27)</formula>
    </cfRule>
  </conditionalFormatting>
  <conditionalFormatting sqref="AT53:BP59 AH52:BP52 M53:M59">
    <cfRule type="expression" dxfId="155" priority="11" stopIfTrue="1">
      <formula>$K$52=""</formula>
    </cfRule>
  </conditionalFormatting>
  <conditionalFormatting sqref="AH49:BP49">
    <cfRule type="expression" dxfId="154" priority="12" stopIfTrue="1">
      <formula>$K$50=""</formula>
    </cfRule>
  </conditionalFormatting>
  <conditionalFormatting sqref="AH50:BP50">
    <cfRule type="expression" dxfId="153" priority="13" stopIfTrue="1">
      <formula>$K$50=""</formula>
    </cfRule>
    <cfRule type="expression" dxfId="152" priority="14" stopIfTrue="1">
      <formula>$K$51=""</formula>
    </cfRule>
  </conditionalFormatting>
  <conditionalFormatting sqref="AH51:BP51">
    <cfRule type="expression" dxfId="151" priority="15" stopIfTrue="1">
      <formula>$K$51=""</formula>
    </cfRule>
    <cfRule type="expression" dxfId="150" priority="16" stopIfTrue="1">
      <formula>$K$52=""</formula>
    </cfRule>
  </conditionalFormatting>
  <conditionalFormatting sqref="AH62:BP62">
    <cfRule type="expression" dxfId="149" priority="17" stopIfTrue="1">
      <formula>$K$63=""</formula>
    </cfRule>
  </conditionalFormatting>
  <conditionalFormatting sqref="AH63:BP63">
    <cfRule type="expression" dxfId="148" priority="18" stopIfTrue="1">
      <formula>$K$63=""</formula>
    </cfRule>
    <cfRule type="expression" dxfId="147" priority="19" stopIfTrue="1">
      <formula>$K$64=""</formula>
    </cfRule>
  </conditionalFormatting>
  <conditionalFormatting sqref="AH64:BP64">
    <cfRule type="expression" dxfId="146" priority="20" stopIfTrue="1">
      <formula>$K$64=""</formula>
    </cfRule>
    <cfRule type="expression" dxfId="145" priority="21" stopIfTrue="1">
      <formula>$K$65=""</formula>
    </cfRule>
  </conditionalFormatting>
  <conditionalFormatting sqref="AH65:BP65">
    <cfRule type="expression" dxfId="144" priority="22" stopIfTrue="1">
      <formula>$K$65=""</formula>
    </cfRule>
  </conditionalFormatting>
  <conditionalFormatting sqref="M49">
    <cfRule type="expression" dxfId="143" priority="23" stopIfTrue="1">
      <formula>$AT$49=""</formula>
    </cfRule>
    <cfRule type="expression" dxfId="142" priority="24" stopIfTrue="1">
      <formula>$K$50=""</formula>
    </cfRule>
  </conditionalFormatting>
  <conditionalFormatting sqref="M50">
    <cfRule type="expression" dxfId="141" priority="25" stopIfTrue="1">
      <formula>$AT$50=""</formula>
    </cfRule>
    <cfRule type="expression" dxfId="140" priority="26" stopIfTrue="1">
      <formula>$K$50=""</formula>
    </cfRule>
    <cfRule type="expression" dxfId="139" priority="27" stopIfTrue="1">
      <formula>$K$51=""</formula>
    </cfRule>
  </conditionalFormatting>
  <conditionalFormatting sqref="M51">
    <cfRule type="expression" dxfId="138" priority="28" stopIfTrue="1">
      <formula>$AT$51=""</formula>
    </cfRule>
    <cfRule type="expression" dxfId="137" priority="29" stopIfTrue="1">
      <formula>$K$51=""</formula>
    </cfRule>
    <cfRule type="expression" dxfId="136" priority="30" stopIfTrue="1">
      <formula>$K$52=""</formula>
    </cfRule>
  </conditionalFormatting>
  <conditionalFormatting sqref="M52">
    <cfRule type="expression" dxfId="135" priority="31" stopIfTrue="1">
      <formula>$AT$52=""</formula>
    </cfRule>
    <cfRule type="expression" dxfId="134" priority="32" stopIfTrue="1">
      <formula>$K$52=""</formula>
    </cfRule>
  </conditionalFormatting>
  <conditionalFormatting sqref="M62">
    <cfRule type="expression" dxfId="133" priority="33" stopIfTrue="1">
      <formula>$AT$62=""</formula>
    </cfRule>
    <cfRule type="expression" dxfId="132" priority="34" stopIfTrue="1">
      <formula>$K$63=""</formula>
    </cfRule>
  </conditionalFormatting>
  <conditionalFormatting sqref="M63">
    <cfRule type="expression" dxfId="131" priority="35" stopIfTrue="1">
      <formula>$AT$63=""</formula>
    </cfRule>
    <cfRule type="expression" dxfId="130" priority="36" stopIfTrue="1">
      <formula>$K$63=""</formula>
    </cfRule>
    <cfRule type="expression" dxfId="129" priority="37" stopIfTrue="1">
      <formula>$K$64=""</formula>
    </cfRule>
  </conditionalFormatting>
  <conditionalFormatting sqref="M64">
    <cfRule type="expression" dxfId="128" priority="38" stopIfTrue="1">
      <formula>$AT$64=""</formula>
    </cfRule>
    <cfRule type="expression" dxfId="127" priority="39" stopIfTrue="1">
      <formula>$K$64=""</formula>
    </cfRule>
    <cfRule type="expression" dxfId="126" priority="40" stopIfTrue="1">
      <formula>$K$65=""</formula>
    </cfRule>
  </conditionalFormatting>
  <conditionalFormatting sqref="M65">
    <cfRule type="expression" dxfId="125" priority="41" stopIfTrue="1">
      <formula>$AT$65=""</formula>
    </cfRule>
    <cfRule type="expression" dxfId="124" priority="42" stopIfTrue="1">
      <formula>$K$65=""</formula>
    </cfRule>
  </conditionalFormatting>
  <conditionalFormatting sqref="K49:L52 K62:L65">
    <cfRule type="expression" dxfId="123" priority="43" stopIfTrue="1">
      <formula>#REF!&lt;&gt;#REF!</formula>
    </cfRule>
  </conditionalFormatting>
  <conditionalFormatting sqref="AI11:AM11 AI14:AM14">
    <cfRule type="expression" dxfId="122" priority="45" stopIfTrue="1">
      <formula>AND($U$11=2,ISBLANK($AI$11))</formula>
    </cfRule>
    <cfRule type="expression" dxfId="121" priority="46" stopIfTrue="1">
      <formula>$AC$11=""</formula>
    </cfRule>
  </conditionalFormatting>
  <dataValidations count="3">
    <dataValidation type="list" allowBlank="1" showInputMessage="1" showErrorMessage="1" sqref="C49:F52 C62:F65">
      <formula1>$Y$18:$Y$21</formula1>
    </dataValidation>
    <dataValidation type="whole" operator="greaterThanOrEqual" allowBlank="1" showErrorMessage="1" errorTitle="Fehler" error="Nur Zahlen eingeben!" sqref="AW11:BA15 BF27:BJ38 X11:AB15 AI11:AM15">
      <formula1>0</formula1>
    </dataValidation>
    <dataValidation type="list" allowBlank="1" showInputMessage="1" showErrorMessage="1" sqref="U11:V15">
      <formula1>$C$27:$C$28</formula1>
    </dataValidation>
  </dataValidations>
  <printOptions horizontalCentered="1" gridLines="1"/>
  <pageMargins left="0.39370078740157483" right="0.39370078740157483" top="0.39370078740157483" bottom="0.39370078740157483" header="0" footer="0"/>
  <pageSetup paperSize="9" scale="66" pageOrder="overThenDown" orientation="portrait" r:id="rId1"/>
  <headerFooter alignWithMargins="0">
    <oddFooter xml:space="preserve">&amp;R&amp;P von &amp;N </oddFooter>
  </headerFooter>
  <rowBreaks count="1" manualBreakCount="1">
    <brk id="66" max="15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4"/>
  <dimension ref="A1:EC397"/>
  <sheetViews>
    <sheetView showGridLines="0" topLeftCell="A7" zoomScaleNormal="100" zoomScaleSheetLayoutView="85" workbookViewId="0">
      <selection activeCell="AC20" sqref="AC20:AW20"/>
    </sheetView>
  </sheetViews>
  <sheetFormatPr baseColWidth="10" defaultColWidth="2.109375" defaultRowHeight="13.2"/>
  <cols>
    <col min="1" max="66" width="2.109375" style="1" customWidth="1"/>
    <col min="67" max="71" width="2.109375" style="2" customWidth="1"/>
    <col min="72" max="72" width="2.109375" style="3" customWidth="1"/>
    <col min="73" max="75" width="2.109375" style="4" customWidth="1"/>
    <col min="76" max="76" width="2.109375" style="3" customWidth="1"/>
    <col min="77" max="81" width="2.109375" style="4" customWidth="1"/>
    <col min="82" max="86" width="2.109375" style="2" customWidth="1"/>
    <col min="87" max="90" width="2.109375" style="5" customWidth="1"/>
    <col min="91" max="16384" width="2.109375" style="1"/>
  </cols>
  <sheetData>
    <row r="1" spans="2:115" ht="7.5" customHeight="1"/>
    <row r="2" spans="2:115" ht="34.200000000000003">
      <c r="C2" s="493" t="str">
        <f>'Ergebniseingabe VR'!C2:AU2</f>
        <v>Vereinsname</v>
      </c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  <c r="AB2" s="493"/>
      <c r="AC2" s="493"/>
      <c r="AD2" s="493"/>
      <c r="AE2" s="493"/>
      <c r="AF2" s="493"/>
      <c r="AG2" s="493"/>
      <c r="AH2" s="493"/>
      <c r="AI2" s="493"/>
      <c r="AJ2" s="493"/>
      <c r="AK2" s="493"/>
      <c r="AL2" s="493"/>
      <c r="AM2" s="493"/>
      <c r="AN2" s="493"/>
      <c r="AO2" s="493"/>
      <c r="AP2" s="493"/>
      <c r="AQ2" s="493"/>
      <c r="AR2" s="493"/>
      <c r="AS2" s="493"/>
      <c r="AT2" s="493"/>
      <c r="AU2" s="493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2:115" s="7" customFormat="1" ht="27.6">
      <c r="C3" s="494" t="str">
        <f>'Ergebniseingabe VR'!C3:AU3</f>
        <v>Turniername</v>
      </c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  <c r="AN3" s="494"/>
      <c r="AO3" s="494"/>
      <c r="AP3" s="494"/>
      <c r="AQ3" s="494"/>
      <c r="AR3" s="494"/>
      <c r="AS3" s="494"/>
      <c r="AT3" s="494"/>
      <c r="AU3" s="494"/>
      <c r="AZ3" s="495" t="s">
        <v>0</v>
      </c>
      <c r="BA3" s="495"/>
      <c r="BB3" s="495"/>
      <c r="BC3" s="495"/>
      <c r="BD3" s="495"/>
      <c r="BE3" s="495"/>
      <c r="BF3" s="495"/>
      <c r="BG3" s="495"/>
      <c r="BO3" s="8"/>
      <c r="BP3" s="8"/>
      <c r="BQ3" s="8"/>
      <c r="BR3" s="8"/>
      <c r="BS3" s="8"/>
      <c r="BT3" s="9"/>
      <c r="BU3" s="10"/>
      <c r="BV3" s="10"/>
      <c r="BW3" s="10"/>
      <c r="BX3" s="9"/>
      <c r="BY3" s="10"/>
      <c r="BZ3" s="10"/>
      <c r="CA3" s="10"/>
      <c r="CB3" s="10"/>
      <c r="CC3" s="10"/>
      <c r="CD3" s="8"/>
      <c r="CE3" s="8"/>
      <c r="CF3" s="8"/>
      <c r="CG3" s="8"/>
      <c r="CH3" s="8"/>
    </row>
    <row r="4" spans="2:115" s="11" customFormat="1" ht="15">
      <c r="C4" s="496" t="s">
        <v>1</v>
      </c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BO4" s="12"/>
      <c r="BP4" s="12"/>
      <c r="BQ4" s="12"/>
      <c r="BR4" s="12"/>
      <c r="BS4" s="12"/>
      <c r="BT4" s="13"/>
      <c r="BU4" s="14"/>
      <c r="BV4" s="14"/>
      <c r="BW4" s="14"/>
      <c r="BX4" s="13"/>
      <c r="BY4" s="14"/>
      <c r="BZ4" s="14"/>
      <c r="CA4" s="14"/>
      <c r="CB4" s="14"/>
      <c r="CC4" s="14"/>
      <c r="CD4" s="12"/>
      <c r="CE4" s="12"/>
      <c r="CF4" s="12"/>
      <c r="CG4" s="12"/>
      <c r="CH4" s="12"/>
    </row>
    <row r="5" spans="2:115" s="11" customFormat="1" ht="6.45" customHeight="1"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O5" s="12"/>
      <c r="BP5" s="12"/>
      <c r="BQ5" s="12"/>
      <c r="BR5" s="12"/>
      <c r="BS5" s="12"/>
      <c r="BT5" s="13"/>
      <c r="BU5" s="14"/>
      <c r="BV5" s="14"/>
      <c r="BW5" s="14"/>
      <c r="BX5" s="13"/>
      <c r="BY5" s="14"/>
      <c r="BZ5" s="14"/>
      <c r="CA5" s="14"/>
      <c r="CB5" s="14"/>
      <c r="CC5" s="14"/>
      <c r="CD5" s="12"/>
      <c r="CE5" s="12"/>
      <c r="CF5" s="12"/>
      <c r="CG5" s="12"/>
      <c r="CH5" s="12"/>
    </row>
    <row r="6" spans="2:115" s="17" customFormat="1" ht="13.8">
      <c r="C6" s="497" t="str">
        <f>'Ergebniseingabe VR'!C6:AU6</f>
        <v>Datum</v>
      </c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7"/>
      <c r="AJ6" s="497"/>
      <c r="AK6" s="497"/>
      <c r="AL6" s="497"/>
      <c r="AM6" s="497"/>
      <c r="AN6" s="497"/>
      <c r="AO6" s="497"/>
      <c r="AP6" s="497"/>
      <c r="AQ6" s="497"/>
      <c r="AR6" s="497"/>
      <c r="AS6" s="497"/>
      <c r="AT6" s="497"/>
      <c r="AU6" s="497"/>
      <c r="AV6" s="16"/>
      <c r="AW6" s="16"/>
      <c r="AX6" s="16"/>
      <c r="AY6" s="16"/>
      <c r="AZ6" s="16"/>
      <c r="BA6" s="16"/>
      <c r="BB6" s="16"/>
      <c r="BO6" s="18"/>
      <c r="BP6" s="18"/>
      <c r="BQ6" s="18"/>
      <c r="BR6" s="18"/>
      <c r="BS6" s="18"/>
      <c r="BT6" s="19"/>
      <c r="BU6" s="20"/>
      <c r="BV6" s="20"/>
      <c r="BW6" s="20"/>
      <c r="BX6" s="19"/>
      <c r="BY6" s="20"/>
      <c r="BZ6" s="20"/>
      <c r="CA6" s="20"/>
      <c r="CB6" s="20"/>
      <c r="CC6" s="20"/>
      <c r="CD6" s="18"/>
      <c r="CE6" s="18"/>
      <c r="CF6" s="18"/>
      <c r="CG6" s="18"/>
      <c r="CH6" s="18"/>
    </row>
    <row r="7" spans="2:115" s="11" customFormat="1" ht="6.45" customHeight="1"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O7" s="12"/>
      <c r="BP7" s="12"/>
      <c r="BQ7" s="12"/>
      <c r="BR7" s="12"/>
      <c r="BS7" s="12"/>
      <c r="BT7" s="13"/>
      <c r="BU7" s="14"/>
      <c r="BV7" s="14"/>
      <c r="BW7" s="14"/>
      <c r="BX7" s="13"/>
      <c r="BY7" s="14"/>
      <c r="BZ7" s="14"/>
      <c r="CA7" s="14"/>
      <c r="CB7" s="14"/>
      <c r="CC7" s="14"/>
      <c r="CD7" s="12"/>
      <c r="CE7" s="12"/>
      <c r="CF7" s="12"/>
      <c r="CG7" s="12"/>
      <c r="CH7" s="12"/>
    </row>
    <row r="8" spans="2:115" s="21" customFormat="1" ht="13.8">
      <c r="C8" s="498" t="str">
        <f>'Ergebniseingabe VR'!C8:AU8</f>
        <v>Ort</v>
      </c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8"/>
      <c r="W8" s="498"/>
      <c r="X8" s="498"/>
      <c r="Y8" s="498"/>
      <c r="Z8" s="498"/>
      <c r="AA8" s="498"/>
      <c r="AB8" s="498"/>
      <c r="AC8" s="498"/>
      <c r="AD8" s="498"/>
      <c r="AE8" s="498"/>
      <c r="AF8" s="498"/>
      <c r="AG8" s="498"/>
      <c r="AH8" s="498"/>
      <c r="AI8" s="498"/>
      <c r="AJ8" s="498"/>
      <c r="AK8" s="498"/>
      <c r="AL8" s="498"/>
      <c r="AM8" s="498"/>
      <c r="AN8" s="498"/>
      <c r="AO8" s="498"/>
      <c r="AP8" s="498"/>
      <c r="AQ8" s="498"/>
      <c r="AR8" s="498"/>
      <c r="AS8" s="498"/>
      <c r="AT8" s="498"/>
      <c r="AU8" s="498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O8" s="22"/>
      <c r="BP8" s="22"/>
      <c r="BQ8" s="22"/>
      <c r="BR8" s="22"/>
      <c r="BS8" s="22"/>
      <c r="BT8" s="23"/>
      <c r="BU8" s="24"/>
      <c r="BV8" s="24"/>
      <c r="BW8" s="24"/>
      <c r="BX8" s="23"/>
      <c r="BY8" s="24"/>
      <c r="BZ8" s="24"/>
      <c r="CA8" s="24"/>
      <c r="CB8" s="24"/>
      <c r="CC8" s="24"/>
      <c r="CD8" s="22"/>
      <c r="CE8" s="22"/>
      <c r="CF8" s="22"/>
      <c r="CG8" s="22"/>
      <c r="CH8" s="22"/>
    </row>
    <row r="9" spans="2:115" s="11" customFormat="1" ht="6.45" customHeight="1">
      <c r="BO9" s="12"/>
      <c r="BP9" s="12"/>
      <c r="BQ9" s="12"/>
      <c r="BR9" s="12"/>
      <c r="BS9" s="12"/>
      <c r="BT9" s="13"/>
      <c r="BU9" s="14"/>
      <c r="BV9" s="14"/>
      <c r="BW9" s="14"/>
      <c r="BX9" s="13"/>
      <c r="BY9" s="14"/>
      <c r="BZ9" s="14"/>
      <c r="CA9" s="14"/>
      <c r="CB9" s="14"/>
      <c r="CC9" s="14"/>
      <c r="CD9" s="12"/>
      <c r="CE9" s="12"/>
      <c r="CF9" s="12"/>
      <c r="CG9" s="12"/>
      <c r="CH9" s="12"/>
    </row>
    <row r="10" spans="2:115" s="11" customFormat="1" ht="18" customHeight="1">
      <c r="B10" s="84" t="s">
        <v>2</v>
      </c>
      <c r="BO10" s="12"/>
      <c r="BP10" s="12"/>
      <c r="BQ10" s="12"/>
      <c r="BR10" s="12"/>
      <c r="BS10" s="12"/>
      <c r="BT10" s="13"/>
      <c r="BU10" s="14"/>
      <c r="BV10" s="14"/>
      <c r="BW10" s="14"/>
      <c r="BX10" s="13"/>
      <c r="BY10" s="14"/>
      <c r="BZ10" s="14"/>
      <c r="CA10" s="14"/>
      <c r="CB10" s="14"/>
      <c r="CC10" s="14"/>
      <c r="CD10" s="12"/>
      <c r="CE10" s="12"/>
      <c r="CF10" s="12"/>
      <c r="CG10" s="12"/>
      <c r="CH10" s="12"/>
    </row>
    <row r="11" spans="2:115" s="17" customFormat="1" ht="18" customHeight="1">
      <c r="B11" s="487" t="s">
        <v>3</v>
      </c>
      <c r="C11" s="487"/>
      <c r="D11" s="487"/>
      <c r="E11" s="487"/>
      <c r="F11" s="487"/>
      <c r="G11" s="487"/>
      <c r="H11" s="489">
        <f>'Ergebniseingabe VR'!H11:K11</f>
        <v>0.375</v>
      </c>
      <c r="I11" s="489"/>
      <c r="J11" s="489"/>
      <c r="K11" s="489"/>
      <c r="L11" s="17" t="s">
        <v>4</v>
      </c>
      <c r="T11" s="145" t="s">
        <v>5</v>
      </c>
      <c r="U11" s="490">
        <v>1</v>
      </c>
      <c r="V11" s="490"/>
      <c r="W11" s="152" t="s">
        <v>6</v>
      </c>
      <c r="X11" s="491">
        <f>'Ergebniseingabe VR'!X11:AB11</f>
        <v>9</v>
      </c>
      <c r="Y11" s="491"/>
      <c r="Z11" s="491"/>
      <c r="AA11" s="491"/>
      <c r="AB11" s="491"/>
      <c r="AC11" s="332" t="str">
        <f>IF(U11=2,"Halbzeit:","")</f>
        <v/>
      </c>
      <c r="AD11" s="332"/>
      <c r="AE11" s="332"/>
      <c r="AF11" s="332"/>
      <c r="AG11" s="332"/>
      <c r="AH11" s="332"/>
      <c r="AI11" s="491"/>
      <c r="AJ11" s="491"/>
      <c r="AK11" s="491"/>
      <c r="AL11" s="491"/>
      <c r="AM11" s="491"/>
      <c r="AN11" s="487" t="s">
        <v>7</v>
      </c>
      <c r="AO11" s="487"/>
      <c r="AP11" s="487"/>
      <c r="AQ11" s="487"/>
      <c r="AR11" s="487"/>
      <c r="AS11" s="487"/>
      <c r="AT11" s="487"/>
      <c r="AU11" s="487"/>
      <c r="AV11" s="487"/>
      <c r="AW11" s="488">
        <f>'Ergebniseingabe VR'!AW11:BA11</f>
        <v>1</v>
      </c>
      <c r="AX11" s="488"/>
      <c r="AY11" s="488"/>
      <c r="AZ11" s="488"/>
      <c r="BA11" s="488"/>
      <c r="BB11" s="91"/>
      <c r="BC11" s="91"/>
      <c r="BD11" s="91"/>
      <c r="BE11" s="25"/>
      <c r="BF11" s="25"/>
      <c r="BG11" s="25"/>
      <c r="BH11" s="38"/>
      <c r="BI11" s="38"/>
      <c r="BJ11" s="39"/>
      <c r="BK11" s="39"/>
      <c r="BL11" s="40"/>
      <c r="BM11" s="40"/>
      <c r="BN11" s="40"/>
      <c r="BO11" s="41"/>
      <c r="BP11" s="41"/>
      <c r="BQ11" s="41"/>
      <c r="BR11" s="38"/>
      <c r="BS11" s="38"/>
      <c r="BT11" s="38"/>
      <c r="BU11" s="38"/>
      <c r="BV11" s="38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</row>
    <row r="12" spans="2:115" s="17" customFormat="1" ht="18" customHeight="1">
      <c r="B12" s="145"/>
      <c r="C12" s="145"/>
      <c r="D12" s="145"/>
      <c r="E12" s="145"/>
      <c r="F12" s="145"/>
      <c r="G12" s="145"/>
      <c r="H12" s="151"/>
      <c r="I12" s="151"/>
      <c r="J12" s="151"/>
      <c r="K12" s="151"/>
      <c r="T12" s="145"/>
      <c r="U12" s="152"/>
      <c r="V12" s="152"/>
      <c r="W12" s="152"/>
      <c r="X12" s="153"/>
      <c r="Y12" s="153"/>
      <c r="Z12" s="153"/>
      <c r="AA12" s="153"/>
      <c r="AB12" s="153"/>
      <c r="AC12" s="146"/>
      <c r="AD12" s="146"/>
      <c r="AE12" s="146"/>
      <c r="AF12" s="146"/>
      <c r="AG12" s="146"/>
      <c r="AH12" s="146"/>
      <c r="AI12" s="153"/>
      <c r="AJ12" s="153"/>
      <c r="AK12" s="153"/>
      <c r="AL12" s="153"/>
      <c r="AM12" s="153"/>
      <c r="AN12" s="145"/>
      <c r="AO12" s="145"/>
      <c r="AP12" s="145"/>
      <c r="AQ12" s="145"/>
      <c r="AR12" s="145"/>
      <c r="AS12" s="145"/>
      <c r="AT12" s="145"/>
      <c r="AU12" s="145"/>
      <c r="AV12" s="145"/>
      <c r="AW12" s="160"/>
      <c r="AX12" s="160"/>
      <c r="AY12" s="160"/>
      <c r="AZ12" s="160"/>
      <c r="BA12" s="160"/>
      <c r="BB12" s="91"/>
      <c r="BC12" s="91"/>
      <c r="BD12" s="91"/>
      <c r="BE12" s="25"/>
      <c r="BF12" s="25"/>
      <c r="BG12" s="25"/>
      <c r="BH12" s="38"/>
      <c r="BI12" s="38"/>
      <c r="BJ12" s="39"/>
      <c r="BK12" s="39"/>
      <c r="BL12" s="40"/>
      <c r="BM12" s="40"/>
      <c r="BN12" s="40"/>
      <c r="BO12" s="41"/>
      <c r="BP12" s="41"/>
      <c r="BQ12" s="41"/>
      <c r="BR12" s="38"/>
      <c r="BS12" s="38"/>
      <c r="BT12" s="38"/>
      <c r="BU12" s="38"/>
      <c r="BV12" s="38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</row>
    <row r="13" spans="2:115" s="17" customFormat="1" ht="18" customHeight="1">
      <c r="B13" s="84" t="s">
        <v>8</v>
      </c>
      <c r="C13" s="145"/>
      <c r="D13" s="145"/>
      <c r="E13" s="145"/>
      <c r="F13" s="145"/>
      <c r="G13" s="145"/>
      <c r="H13" s="151"/>
      <c r="I13" s="151"/>
      <c r="J13" s="151"/>
      <c r="K13" s="151"/>
      <c r="T13" s="145"/>
      <c r="U13" s="152"/>
      <c r="V13" s="152"/>
      <c r="W13" s="152"/>
      <c r="X13" s="153"/>
      <c r="Y13" s="153"/>
      <c r="Z13" s="153"/>
      <c r="AA13" s="153"/>
      <c r="AB13" s="153"/>
      <c r="AC13" s="146"/>
      <c r="AD13" s="146"/>
      <c r="AE13" s="146"/>
      <c r="AF13" s="146"/>
      <c r="AG13" s="146"/>
      <c r="AH13" s="146"/>
      <c r="AI13" s="153"/>
      <c r="AJ13" s="153"/>
      <c r="AK13" s="153"/>
      <c r="AL13" s="153"/>
      <c r="AM13" s="153"/>
      <c r="AN13" s="145"/>
      <c r="AO13" s="145"/>
      <c r="AP13" s="145"/>
      <c r="AQ13" s="145"/>
      <c r="AR13" s="145"/>
      <c r="AS13" s="145"/>
      <c r="AT13" s="145"/>
      <c r="AU13" s="145"/>
      <c r="AV13" s="145"/>
      <c r="AW13" s="160"/>
      <c r="AX13" s="160"/>
      <c r="AY13" s="160"/>
      <c r="AZ13" s="160"/>
      <c r="BA13" s="160"/>
      <c r="BB13" s="91"/>
      <c r="BC13" s="91"/>
      <c r="BD13" s="91"/>
      <c r="BE13" s="25"/>
      <c r="BF13" s="25"/>
      <c r="BG13" s="25"/>
      <c r="BH13" s="38"/>
      <c r="BI13" s="38"/>
      <c r="BJ13" s="39"/>
      <c r="BK13" s="39"/>
      <c r="BL13" s="40"/>
      <c r="BM13" s="40"/>
      <c r="BN13" s="40"/>
      <c r="BO13" s="41"/>
      <c r="BP13" s="41"/>
      <c r="BQ13" s="41"/>
      <c r="BR13" s="38"/>
      <c r="BS13" s="38"/>
      <c r="BT13" s="38"/>
      <c r="BU13" s="38"/>
      <c r="BV13" s="38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</row>
    <row r="14" spans="2:115" s="17" customFormat="1" ht="18" customHeight="1">
      <c r="B14" s="487" t="s">
        <v>3</v>
      </c>
      <c r="C14" s="487"/>
      <c r="D14" s="487"/>
      <c r="E14" s="487"/>
      <c r="F14" s="487"/>
      <c r="G14" s="487"/>
      <c r="H14" s="489">
        <f>'Ergebniseingabe VR'!H14:K14</f>
        <v>0.47916666666666669</v>
      </c>
      <c r="I14" s="489"/>
      <c r="J14" s="489"/>
      <c r="K14" s="489"/>
      <c r="L14" s="17" t="s">
        <v>4</v>
      </c>
      <c r="T14" s="145" t="s">
        <v>5</v>
      </c>
      <c r="U14" s="490">
        <f>U11</f>
        <v>1</v>
      </c>
      <c r="V14" s="490"/>
      <c r="W14" s="152" t="s">
        <v>6</v>
      </c>
      <c r="X14" s="491">
        <f>'Ergebniseingabe VR'!X14:AB14</f>
        <v>9</v>
      </c>
      <c r="Y14" s="491"/>
      <c r="Z14" s="491"/>
      <c r="AA14" s="491"/>
      <c r="AB14" s="491"/>
      <c r="AC14" s="332" t="str">
        <f>IF(U14=2,"Halbzeit:","")</f>
        <v/>
      </c>
      <c r="AD14" s="332"/>
      <c r="AE14" s="332"/>
      <c r="AF14" s="332"/>
      <c r="AG14" s="332"/>
      <c r="AH14" s="332"/>
      <c r="AI14" s="492"/>
      <c r="AJ14" s="492"/>
      <c r="AK14" s="492"/>
      <c r="AL14" s="492"/>
      <c r="AM14" s="492"/>
      <c r="AN14" s="487" t="s">
        <v>7</v>
      </c>
      <c r="AO14" s="487"/>
      <c r="AP14" s="487"/>
      <c r="AQ14" s="487"/>
      <c r="AR14" s="487"/>
      <c r="AS14" s="487"/>
      <c r="AT14" s="487"/>
      <c r="AU14" s="487"/>
      <c r="AV14" s="487"/>
      <c r="AW14" s="488">
        <f>'Ergebniseingabe VR'!AW14:BA14</f>
        <v>1</v>
      </c>
      <c r="AX14" s="488"/>
      <c r="AY14" s="488"/>
      <c r="AZ14" s="488"/>
      <c r="BA14" s="488"/>
      <c r="BB14" s="91"/>
      <c r="BC14" s="91"/>
      <c r="BD14" s="91"/>
      <c r="BE14" s="25"/>
      <c r="BF14" s="25"/>
      <c r="BG14" s="25"/>
      <c r="BH14" s="38"/>
      <c r="BI14" s="38"/>
      <c r="BJ14" s="39"/>
      <c r="BK14" s="39"/>
      <c r="BL14" s="40"/>
      <c r="BM14" s="40"/>
      <c r="BN14" s="40"/>
      <c r="BO14" s="41"/>
      <c r="BP14" s="41"/>
      <c r="BQ14" s="41"/>
      <c r="BR14" s="38"/>
      <c r="BS14" s="38"/>
      <c r="BT14" s="38"/>
      <c r="BU14" s="38"/>
      <c r="BV14" s="38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</row>
    <row r="15" spans="2:115" s="17" customFormat="1" ht="18" customHeight="1">
      <c r="B15" s="145"/>
      <c r="C15" s="145"/>
      <c r="D15" s="145"/>
      <c r="E15" s="145"/>
      <c r="F15" s="145"/>
      <c r="G15" s="145"/>
      <c r="H15" s="151"/>
      <c r="I15" s="151"/>
      <c r="J15" s="151"/>
      <c r="K15" s="151"/>
      <c r="T15" s="145"/>
      <c r="U15" s="152"/>
      <c r="V15" s="152"/>
      <c r="W15" s="152"/>
      <c r="X15" s="153"/>
      <c r="Y15" s="153"/>
      <c r="Z15" s="153"/>
      <c r="AA15" s="153"/>
      <c r="AB15" s="153"/>
      <c r="AC15" s="146"/>
      <c r="AD15" s="146"/>
      <c r="AE15" s="146"/>
      <c r="AF15" s="146"/>
      <c r="AG15" s="146"/>
      <c r="AH15" s="146"/>
      <c r="AI15" s="153"/>
      <c r="AJ15" s="153"/>
      <c r="AK15" s="153"/>
      <c r="AL15" s="153"/>
      <c r="AM15" s="153"/>
      <c r="AN15" s="145"/>
      <c r="AO15" s="145"/>
      <c r="AP15" s="145"/>
      <c r="AQ15" s="145"/>
      <c r="AR15" s="145"/>
      <c r="AS15" s="145"/>
      <c r="AT15" s="145"/>
      <c r="AU15" s="145"/>
      <c r="AV15" s="145"/>
      <c r="AW15" s="160"/>
      <c r="AX15" s="160"/>
      <c r="AY15" s="160"/>
      <c r="AZ15" s="160"/>
      <c r="BA15" s="160"/>
      <c r="BB15" s="91"/>
      <c r="BC15" s="91"/>
      <c r="BD15" s="91"/>
      <c r="BE15" s="25"/>
      <c r="BF15" s="25"/>
      <c r="BG15" s="25"/>
      <c r="BH15" s="38"/>
      <c r="BI15" s="38"/>
      <c r="BJ15" s="39"/>
      <c r="BK15" s="39"/>
      <c r="BL15" s="40"/>
      <c r="BM15" s="40"/>
      <c r="BN15" s="40"/>
      <c r="BO15" s="41"/>
      <c r="BP15" s="41"/>
      <c r="BQ15" s="41"/>
      <c r="BR15" s="38"/>
      <c r="BS15" s="38"/>
      <c r="BT15" s="38"/>
      <c r="BU15" s="38"/>
      <c r="BV15" s="38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</row>
    <row r="16" spans="2:115" s="21" customFormat="1" ht="13.8">
      <c r="C16" s="26" t="s">
        <v>9</v>
      </c>
      <c r="BO16" s="22"/>
      <c r="BP16" s="22"/>
      <c r="BQ16" s="22"/>
      <c r="BR16" s="22"/>
      <c r="BS16" s="22"/>
      <c r="BT16" s="23"/>
      <c r="BU16" s="24"/>
      <c r="BV16" s="24"/>
      <c r="BW16" s="24"/>
      <c r="BX16" s="23"/>
      <c r="BY16" s="24"/>
      <c r="BZ16" s="24"/>
      <c r="CA16" s="24"/>
      <c r="CB16" s="24"/>
      <c r="CC16" s="24"/>
      <c r="CD16" s="22"/>
      <c r="CE16" s="22"/>
      <c r="CF16" s="22"/>
      <c r="CG16" s="22"/>
      <c r="CH16" s="22"/>
    </row>
    <row r="17" spans="3:80" ht="10.199999999999999" customHeight="1" thickBot="1"/>
    <row r="18" spans="3:80" s="21" customFormat="1" ht="14.4" thickBot="1">
      <c r="D18" s="717" t="s">
        <v>36</v>
      </c>
      <c r="E18" s="718"/>
      <c r="F18" s="718"/>
      <c r="G18" s="718"/>
      <c r="H18" s="718"/>
      <c r="I18" s="718"/>
      <c r="J18" s="718"/>
      <c r="K18" s="718"/>
      <c r="L18" s="718"/>
      <c r="M18" s="718"/>
      <c r="N18" s="718"/>
      <c r="O18" s="718"/>
      <c r="P18" s="718"/>
      <c r="Q18" s="718"/>
      <c r="R18" s="718"/>
      <c r="S18" s="718"/>
      <c r="T18" s="718"/>
      <c r="U18" s="718"/>
      <c r="V18" s="718"/>
      <c r="W18" s="718"/>
      <c r="X18" s="719"/>
      <c r="Y18" s="720"/>
      <c r="Z18" s="720"/>
      <c r="AA18" s="720"/>
      <c r="AB18" s="720"/>
      <c r="AC18" s="721" t="s">
        <v>37</v>
      </c>
      <c r="AD18" s="722"/>
      <c r="AE18" s="722"/>
      <c r="AF18" s="722"/>
      <c r="AG18" s="722"/>
      <c r="AH18" s="722"/>
      <c r="AI18" s="722"/>
      <c r="AJ18" s="722"/>
      <c r="AK18" s="722"/>
      <c r="AL18" s="722"/>
      <c r="AM18" s="722"/>
      <c r="AN18" s="722"/>
      <c r="AO18" s="722"/>
      <c r="AP18" s="722"/>
      <c r="AQ18" s="722"/>
      <c r="AR18" s="722"/>
      <c r="AS18" s="722"/>
      <c r="AT18" s="722"/>
      <c r="AU18" s="722"/>
      <c r="AV18" s="722"/>
      <c r="AW18" s="723"/>
      <c r="BK18" s="22"/>
      <c r="BL18" s="22"/>
      <c r="BM18" s="22"/>
      <c r="BN18" s="22"/>
      <c r="BO18" s="22"/>
      <c r="BP18" s="22"/>
      <c r="BQ18" s="23"/>
      <c r="BR18" s="24"/>
      <c r="BS18" s="24"/>
      <c r="BT18" s="24"/>
      <c r="BU18" s="23"/>
      <c r="BV18" s="24"/>
      <c r="BW18" s="24"/>
      <c r="BX18" s="22"/>
      <c r="BY18" s="22"/>
      <c r="BZ18" s="22"/>
      <c r="CA18" s="22"/>
      <c r="CB18" s="22"/>
    </row>
    <row r="19" spans="3:80" s="21" customFormat="1" ht="18" customHeight="1">
      <c r="C19" s="65">
        <v>1</v>
      </c>
      <c r="D19" s="724" t="str">
        <f>IF('Ergebniseingabe VR'!$BI$36="","A3",'Ergebniseingabe VR'!M51)</f>
        <v>A3</v>
      </c>
      <c r="E19" s="725"/>
      <c r="F19" s="725"/>
      <c r="G19" s="725"/>
      <c r="H19" s="725"/>
      <c r="I19" s="725"/>
      <c r="J19" s="725"/>
      <c r="K19" s="725"/>
      <c r="L19" s="725"/>
      <c r="M19" s="725"/>
      <c r="N19" s="725"/>
      <c r="O19" s="725"/>
      <c r="P19" s="725"/>
      <c r="Q19" s="725"/>
      <c r="R19" s="725"/>
      <c r="S19" s="725"/>
      <c r="T19" s="725"/>
      <c r="U19" s="725"/>
      <c r="V19" s="725"/>
      <c r="W19" s="725"/>
      <c r="X19" s="726"/>
      <c r="Y19" s="83" t="s">
        <v>12</v>
      </c>
      <c r="AB19" s="65">
        <v>1</v>
      </c>
      <c r="AC19" s="724" t="str">
        <f>IF('Ergebniseingabe VR'!$BI$36="","A1",'Ergebniseingabe VR'!M49)</f>
        <v>A1</v>
      </c>
      <c r="AD19" s="725"/>
      <c r="AE19" s="725"/>
      <c r="AF19" s="725"/>
      <c r="AG19" s="725"/>
      <c r="AH19" s="725"/>
      <c r="AI19" s="725"/>
      <c r="AJ19" s="725"/>
      <c r="AK19" s="725"/>
      <c r="AL19" s="725"/>
      <c r="AM19" s="725"/>
      <c r="AN19" s="725"/>
      <c r="AO19" s="725"/>
      <c r="AP19" s="725"/>
      <c r="AQ19" s="725"/>
      <c r="AR19" s="725"/>
      <c r="AS19" s="725"/>
      <c r="AT19" s="725"/>
      <c r="AU19" s="725"/>
      <c r="AV19" s="725"/>
      <c r="AW19" s="726"/>
      <c r="BK19" s="22"/>
      <c r="BL19" s="22"/>
      <c r="BM19" s="22"/>
      <c r="BN19" s="22"/>
      <c r="BO19" s="22"/>
      <c r="BP19" s="22"/>
      <c r="BQ19" s="23"/>
      <c r="BR19" s="24"/>
      <c r="BS19" s="24"/>
      <c r="BT19" s="24"/>
      <c r="BU19" s="23"/>
      <c r="BV19" s="24"/>
      <c r="BW19" s="24"/>
      <c r="BX19" s="22"/>
      <c r="BY19" s="22"/>
      <c r="BZ19" s="22"/>
      <c r="CA19" s="22"/>
      <c r="CB19" s="22"/>
    </row>
    <row r="20" spans="3:80" s="21" customFormat="1" ht="18" customHeight="1">
      <c r="C20" s="65">
        <v>2</v>
      </c>
      <c r="D20" s="727" t="str">
        <f>IF('Ergebniseingabe VR'!$BI$36="","A4",'Ergebniseingabe VR'!M52)</f>
        <v>A4</v>
      </c>
      <c r="E20" s="728"/>
      <c r="F20" s="728"/>
      <c r="G20" s="728"/>
      <c r="H20" s="728"/>
      <c r="I20" s="728"/>
      <c r="J20" s="728"/>
      <c r="K20" s="728"/>
      <c r="L20" s="728"/>
      <c r="M20" s="728"/>
      <c r="N20" s="728"/>
      <c r="O20" s="728"/>
      <c r="P20" s="728"/>
      <c r="Q20" s="728"/>
      <c r="R20" s="728"/>
      <c r="S20" s="728"/>
      <c r="T20" s="728"/>
      <c r="U20" s="728"/>
      <c r="V20" s="728"/>
      <c r="W20" s="728"/>
      <c r="X20" s="729"/>
      <c r="Y20" s="83" t="s">
        <v>13</v>
      </c>
      <c r="AB20" s="65">
        <v>2</v>
      </c>
      <c r="AC20" s="727" t="str">
        <f>IF('Ergebniseingabe VR'!$BI$36="","A2",'Ergebniseingabe VR'!M50)</f>
        <v>A2</v>
      </c>
      <c r="AD20" s="728"/>
      <c r="AE20" s="728"/>
      <c r="AF20" s="728"/>
      <c r="AG20" s="728"/>
      <c r="AH20" s="728"/>
      <c r="AI20" s="728"/>
      <c r="AJ20" s="728"/>
      <c r="AK20" s="728"/>
      <c r="AL20" s="728"/>
      <c r="AM20" s="728"/>
      <c r="AN20" s="728"/>
      <c r="AO20" s="728"/>
      <c r="AP20" s="728"/>
      <c r="AQ20" s="728"/>
      <c r="AR20" s="728"/>
      <c r="AS20" s="728"/>
      <c r="AT20" s="728"/>
      <c r="AU20" s="728"/>
      <c r="AV20" s="728"/>
      <c r="AW20" s="729"/>
      <c r="BK20" s="22"/>
      <c r="BL20" s="22"/>
      <c r="BM20" s="22"/>
      <c r="BN20" s="22"/>
      <c r="BO20" s="22"/>
      <c r="BP20" s="22"/>
      <c r="BQ20" s="23"/>
      <c r="BR20" s="24"/>
      <c r="BS20" s="24"/>
      <c r="BT20" s="24"/>
      <c r="BU20" s="23"/>
      <c r="BV20" s="24"/>
      <c r="BW20" s="24"/>
      <c r="BX20" s="22"/>
      <c r="BY20" s="22"/>
      <c r="BZ20" s="22"/>
      <c r="CA20" s="22"/>
      <c r="CB20" s="22"/>
    </row>
    <row r="21" spans="3:80" s="21" customFormat="1" ht="18" customHeight="1">
      <c r="C21" s="65">
        <v>3</v>
      </c>
      <c r="D21" s="727" t="str">
        <f>IF('Ergebniseingabe VR'!$BI$38="","B4",'Ergebniseingabe VR'!M65)</f>
        <v>B4</v>
      </c>
      <c r="E21" s="728"/>
      <c r="F21" s="728"/>
      <c r="G21" s="728"/>
      <c r="H21" s="728"/>
      <c r="I21" s="728"/>
      <c r="J21" s="728"/>
      <c r="K21" s="728"/>
      <c r="L21" s="728"/>
      <c r="M21" s="728"/>
      <c r="N21" s="728"/>
      <c r="O21" s="728"/>
      <c r="P21" s="728"/>
      <c r="Q21" s="728"/>
      <c r="R21" s="728"/>
      <c r="S21" s="728"/>
      <c r="T21" s="728"/>
      <c r="U21" s="728"/>
      <c r="V21" s="728"/>
      <c r="W21" s="728"/>
      <c r="X21" s="729"/>
      <c r="Y21" s="83" t="s">
        <v>14</v>
      </c>
      <c r="AB21" s="65">
        <v>3</v>
      </c>
      <c r="AC21" s="727" t="str">
        <f>IF('Ergebniseingabe VR'!$BI$38="","B2",'Ergebniseingabe VR'!M63)</f>
        <v>B2</v>
      </c>
      <c r="AD21" s="728"/>
      <c r="AE21" s="728"/>
      <c r="AF21" s="728"/>
      <c r="AG21" s="728"/>
      <c r="AH21" s="728"/>
      <c r="AI21" s="728"/>
      <c r="AJ21" s="728"/>
      <c r="AK21" s="728"/>
      <c r="AL21" s="728"/>
      <c r="AM21" s="728"/>
      <c r="AN21" s="728"/>
      <c r="AO21" s="728"/>
      <c r="AP21" s="728"/>
      <c r="AQ21" s="728"/>
      <c r="AR21" s="728"/>
      <c r="AS21" s="728"/>
      <c r="AT21" s="728"/>
      <c r="AU21" s="728"/>
      <c r="AV21" s="728"/>
      <c r="AW21" s="729"/>
      <c r="BK21" s="22"/>
      <c r="BL21" s="22"/>
      <c r="BM21" s="22"/>
      <c r="BN21" s="22"/>
      <c r="BO21" s="22"/>
      <c r="BP21" s="22"/>
      <c r="BQ21" s="23"/>
      <c r="BR21" s="24"/>
      <c r="BS21" s="24"/>
      <c r="BT21" s="24"/>
      <c r="BU21" s="23"/>
      <c r="BV21" s="24"/>
      <c r="BW21" s="24"/>
      <c r="BX21" s="22"/>
      <c r="BY21" s="22"/>
      <c r="BZ21" s="22"/>
      <c r="CA21" s="22"/>
      <c r="CB21" s="22"/>
    </row>
    <row r="22" spans="3:80" s="21" customFormat="1" ht="18" customHeight="1" thickBot="1">
      <c r="C22" s="65">
        <v>4</v>
      </c>
      <c r="D22" s="730" t="str">
        <f>IF('Ergebniseingabe VR'!$BI$38="","B3",'Ergebniseingabe VR'!M64)</f>
        <v>B3</v>
      </c>
      <c r="E22" s="731"/>
      <c r="F22" s="731"/>
      <c r="G22" s="731"/>
      <c r="H22" s="731"/>
      <c r="I22" s="731"/>
      <c r="J22" s="731"/>
      <c r="K22" s="731"/>
      <c r="L22" s="731"/>
      <c r="M22" s="731"/>
      <c r="N22" s="731"/>
      <c r="O22" s="731"/>
      <c r="P22" s="731"/>
      <c r="Q22" s="731"/>
      <c r="R22" s="731"/>
      <c r="S22" s="731"/>
      <c r="T22" s="731"/>
      <c r="U22" s="731"/>
      <c r="V22" s="731"/>
      <c r="W22" s="731"/>
      <c r="X22" s="732"/>
      <c r="AB22" s="65">
        <v>4</v>
      </c>
      <c r="AC22" s="730" t="str">
        <f>IF('Ergebniseingabe VR'!$BI$38="","B1",'Ergebniseingabe VR'!M62)</f>
        <v>B1</v>
      </c>
      <c r="AD22" s="731"/>
      <c r="AE22" s="731"/>
      <c r="AF22" s="731"/>
      <c r="AG22" s="731"/>
      <c r="AH22" s="731"/>
      <c r="AI22" s="731"/>
      <c r="AJ22" s="731"/>
      <c r="AK22" s="731"/>
      <c r="AL22" s="731"/>
      <c r="AM22" s="731"/>
      <c r="AN22" s="731"/>
      <c r="AO22" s="731"/>
      <c r="AP22" s="731"/>
      <c r="AQ22" s="731"/>
      <c r="AR22" s="731"/>
      <c r="AS22" s="731"/>
      <c r="AT22" s="731"/>
      <c r="AU22" s="731"/>
      <c r="AV22" s="731"/>
      <c r="AW22" s="732"/>
      <c r="BJ22" s="22"/>
      <c r="BK22" s="22"/>
      <c r="BL22" s="22"/>
      <c r="BM22" s="22"/>
      <c r="BN22" s="23"/>
      <c r="BO22" s="24"/>
      <c r="BP22" s="24"/>
      <c r="BQ22" s="24"/>
      <c r="BR22" s="23"/>
      <c r="BS22" s="24"/>
      <c r="BT22" s="24"/>
      <c r="BU22" s="24"/>
      <c r="BV22" s="24"/>
      <c r="BW22" s="24"/>
      <c r="BX22" s="22"/>
      <c r="BY22" s="22"/>
      <c r="BZ22" s="22"/>
      <c r="CA22" s="22"/>
      <c r="CB22" s="22"/>
    </row>
    <row r="23" spans="3:80" s="21" customFormat="1" ht="13.8">
      <c r="D23" s="720"/>
      <c r="E23" s="720"/>
      <c r="F23" s="720"/>
      <c r="G23" s="720"/>
      <c r="H23" s="720"/>
      <c r="I23" s="720"/>
      <c r="J23" s="720"/>
      <c r="K23" s="720"/>
      <c r="L23" s="720"/>
      <c r="M23" s="720"/>
      <c r="N23" s="720"/>
      <c r="O23" s="720"/>
      <c r="P23" s="720"/>
      <c r="Q23" s="720"/>
      <c r="R23" s="720"/>
      <c r="S23" s="720"/>
      <c r="T23" s="720"/>
      <c r="U23" s="720"/>
      <c r="V23" s="720"/>
      <c r="W23" s="720"/>
      <c r="X23" s="720"/>
      <c r="Y23" s="720"/>
      <c r="Z23" s="720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20"/>
      <c r="AT23" s="720"/>
      <c r="AU23" s="720"/>
      <c r="AV23" s="720"/>
      <c r="AW23" s="720"/>
    </row>
    <row r="24" spans="3:80" s="21" customFormat="1" ht="14.4" customHeight="1">
      <c r="C24" s="26" t="s">
        <v>51</v>
      </c>
    </row>
    <row r="25" spans="3:80" s="21" customFormat="1" ht="18" customHeight="1" thickBot="1"/>
    <row r="26" spans="3:80" s="21" customFormat="1" ht="18" customHeight="1" thickBot="1">
      <c r="C26" s="358" t="s">
        <v>16</v>
      </c>
      <c r="D26" s="359"/>
      <c r="E26" s="207" t="s">
        <v>17</v>
      </c>
      <c r="F26" s="208"/>
      <c r="G26" s="209"/>
      <c r="H26" s="207" t="s">
        <v>18</v>
      </c>
      <c r="I26" s="208"/>
      <c r="J26" s="209"/>
      <c r="K26" s="207" t="s">
        <v>19</v>
      </c>
      <c r="L26" s="208"/>
      <c r="M26" s="208"/>
      <c r="N26" s="209"/>
      <c r="O26" s="207" t="s">
        <v>20</v>
      </c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9"/>
      <c r="BF26" s="207" t="s">
        <v>21</v>
      </c>
      <c r="BG26" s="208"/>
      <c r="BH26" s="208"/>
      <c r="BI26" s="208"/>
      <c r="BJ26" s="208"/>
      <c r="BK26" s="92"/>
    </row>
    <row r="27" spans="3:80" s="21" customFormat="1" ht="18" customHeight="1">
      <c r="C27" s="230">
        <v>1</v>
      </c>
      <c r="D27" s="205"/>
      <c r="E27" s="205" t="s">
        <v>38</v>
      </c>
      <c r="F27" s="205"/>
      <c r="G27" s="205"/>
      <c r="H27" s="210">
        <v>1</v>
      </c>
      <c r="I27" s="210"/>
      <c r="J27" s="210"/>
      <c r="K27" s="366" t="s">
        <v>39</v>
      </c>
      <c r="L27" s="367"/>
      <c r="M27" s="367"/>
      <c r="N27" s="368"/>
      <c r="O27" s="364" t="str">
        <f>$D$19</f>
        <v>A3</v>
      </c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365"/>
      <c r="AJ27" s="143" t="s">
        <v>23</v>
      </c>
      <c r="AK27" s="365" t="str">
        <f>$D$20</f>
        <v>A4</v>
      </c>
      <c r="AL27" s="365"/>
      <c r="AM27" s="365"/>
      <c r="AN27" s="365"/>
      <c r="AO27" s="365"/>
      <c r="AP27" s="365"/>
      <c r="AQ27" s="365"/>
      <c r="AR27" s="365"/>
      <c r="AS27" s="365"/>
      <c r="AT27" s="365"/>
      <c r="AU27" s="365"/>
      <c r="AV27" s="365"/>
      <c r="AW27" s="365"/>
      <c r="AX27" s="365"/>
      <c r="AY27" s="365"/>
      <c r="AZ27" s="365"/>
      <c r="BA27" s="365"/>
      <c r="BB27" s="365"/>
      <c r="BC27" s="365"/>
      <c r="BD27" s="365"/>
      <c r="BE27" s="376"/>
      <c r="BF27" s="305"/>
      <c r="BG27" s="306"/>
      <c r="BH27" s="306"/>
      <c r="BI27" s="375"/>
      <c r="BJ27" s="375"/>
      <c r="BK27" s="66"/>
    </row>
    <row r="28" spans="3:80" s="21" customFormat="1" ht="18" customHeight="1" thickBot="1">
      <c r="C28" s="233">
        <v>2</v>
      </c>
      <c r="D28" s="204"/>
      <c r="E28" s="204" t="s">
        <v>40</v>
      </c>
      <c r="F28" s="204"/>
      <c r="G28" s="204"/>
      <c r="H28" s="204">
        <v>1</v>
      </c>
      <c r="I28" s="204"/>
      <c r="J28" s="204"/>
      <c r="K28" s="317" t="str">
        <f>K27</f>
        <v>VR</v>
      </c>
      <c r="L28" s="318"/>
      <c r="M28" s="318"/>
      <c r="N28" s="319"/>
      <c r="O28" s="296" t="str">
        <f>$AC$19</f>
        <v>A1</v>
      </c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141" t="s">
        <v>23</v>
      </c>
      <c r="AK28" s="297" t="str">
        <f>$AC$20</f>
        <v>A2</v>
      </c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303"/>
      <c r="BF28" s="286"/>
      <c r="BG28" s="287"/>
      <c r="BH28" s="287"/>
      <c r="BI28" s="309"/>
      <c r="BJ28" s="310"/>
      <c r="BK28" s="66"/>
    </row>
    <row r="29" spans="3:80" s="21" customFormat="1" ht="18" customHeight="1">
      <c r="C29" s="288">
        <v>3</v>
      </c>
      <c r="D29" s="210"/>
      <c r="E29" s="205" t="s">
        <v>38</v>
      </c>
      <c r="F29" s="205"/>
      <c r="G29" s="205"/>
      <c r="H29" s="210">
        <v>1</v>
      </c>
      <c r="I29" s="210"/>
      <c r="J29" s="210"/>
      <c r="K29" s="311" t="s">
        <v>39</v>
      </c>
      <c r="L29" s="312"/>
      <c r="M29" s="312"/>
      <c r="N29" s="313"/>
      <c r="O29" s="314" t="str">
        <f>$D$22</f>
        <v>B3</v>
      </c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90" t="s">
        <v>23</v>
      </c>
      <c r="AK29" s="315" t="str">
        <f>$D$21</f>
        <v>B4</v>
      </c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6"/>
      <c r="BF29" s="484"/>
      <c r="BG29" s="485"/>
      <c r="BH29" s="485"/>
      <c r="BI29" s="486"/>
      <c r="BJ29" s="486"/>
      <c r="BK29" s="66"/>
    </row>
    <row r="30" spans="3:80" s="21" customFormat="1" ht="18" customHeight="1" thickBot="1">
      <c r="C30" s="233">
        <v>4</v>
      </c>
      <c r="D30" s="204"/>
      <c r="E30" s="204" t="s">
        <v>40</v>
      </c>
      <c r="F30" s="204"/>
      <c r="G30" s="204"/>
      <c r="H30" s="204">
        <v>1</v>
      </c>
      <c r="I30" s="204"/>
      <c r="J30" s="204"/>
      <c r="K30" s="317" t="s">
        <v>39</v>
      </c>
      <c r="L30" s="318"/>
      <c r="M30" s="318"/>
      <c r="N30" s="319"/>
      <c r="O30" s="296" t="str">
        <f>$AC$22</f>
        <v>B1</v>
      </c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141" t="s">
        <v>23</v>
      </c>
      <c r="AK30" s="297" t="str">
        <f>$AC$21</f>
        <v>B2</v>
      </c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303"/>
      <c r="BF30" s="286"/>
      <c r="BG30" s="287"/>
      <c r="BH30" s="287"/>
      <c r="BI30" s="309"/>
      <c r="BJ30" s="310"/>
      <c r="BK30" s="66"/>
    </row>
    <row r="31" spans="3:80" s="21" customFormat="1" ht="18" customHeight="1">
      <c r="C31" s="288">
        <v>5</v>
      </c>
      <c r="D31" s="210"/>
      <c r="E31" s="205" t="s">
        <v>38</v>
      </c>
      <c r="F31" s="205"/>
      <c r="G31" s="205"/>
      <c r="H31" s="210">
        <v>1</v>
      </c>
      <c r="I31" s="210"/>
      <c r="J31" s="210"/>
      <c r="K31" s="311">
        <f>H14</f>
        <v>0.47916666666666669</v>
      </c>
      <c r="L31" s="312"/>
      <c r="M31" s="312"/>
      <c r="N31" s="313"/>
      <c r="O31" s="314" t="str">
        <f>$D$19</f>
        <v>A3</v>
      </c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90" t="s">
        <v>23</v>
      </c>
      <c r="AK31" s="315" t="str">
        <f>$D$21</f>
        <v>B4</v>
      </c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6"/>
      <c r="BF31" s="484"/>
      <c r="BG31" s="485"/>
      <c r="BH31" s="485"/>
      <c r="BI31" s="486"/>
      <c r="BJ31" s="486"/>
      <c r="BK31" s="66"/>
    </row>
    <row r="32" spans="3:80" s="21" customFormat="1" ht="18" customHeight="1" thickBot="1">
      <c r="C32" s="233">
        <v>6</v>
      </c>
      <c r="D32" s="204"/>
      <c r="E32" s="204" t="s">
        <v>40</v>
      </c>
      <c r="F32" s="204"/>
      <c r="G32" s="204"/>
      <c r="H32" s="204">
        <v>1</v>
      </c>
      <c r="I32" s="204"/>
      <c r="J32" s="204"/>
      <c r="K32" s="317">
        <f>K31+TEXT($U$14*($X$14/1440)+($AI$14/1440)+($AW$14/1440),"hh:mm")</f>
        <v>0.4861111111111111</v>
      </c>
      <c r="L32" s="318"/>
      <c r="M32" s="318"/>
      <c r="N32" s="319"/>
      <c r="O32" s="296" t="str">
        <f>$AC$19</f>
        <v>A1</v>
      </c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141" t="s">
        <v>23</v>
      </c>
      <c r="AK32" s="297" t="str">
        <f>$AC$21</f>
        <v>B2</v>
      </c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303"/>
      <c r="BF32" s="286"/>
      <c r="BG32" s="287"/>
      <c r="BH32" s="287"/>
      <c r="BI32" s="309"/>
      <c r="BJ32" s="310"/>
      <c r="BK32" s="66"/>
    </row>
    <row r="33" spans="1:133" s="21" customFormat="1" ht="18" customHeight="1">
      <c r="C33" s="288">
        <v>7</v>
      </c>
      <c r="D33" s="210"/>
      <c r="E33" s="205" t="s">
        <v>38</v>
      </c>
      <c r="F33" s="205"/>
      <c r="G33" s="205"/>
      <c r="H33" s="210">
        <v>1</v>
      </c>
      <c r="I33" s="210"/>
      <c r="J33" s="210"/>
      <c r="K33" s="366">
        <f>K32+TEXT($U$14*($X$14/1440)+($AI$14/1440)+($AW$14/1440),"hh:mm")</f>
        <v>0.49305555555555552</v>
      </c>
      <c r="L33" s="367"/>
      <c r="M33" s="367"/>
      <c r="N33" s="368"/>
      <c r="O33" s="314" t="str">
        <f>$D$20</f>
        <v>A4</v>
      </c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90" t="s">
        <v>23</v>
      </c>
      <c r="AK33" s="315" t="str">
        <f>$D$22</f>
        <v>B3</v>
      </c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6"/>
      <c r="BF33" s="484"/>
      <c r="BG33" s="485"/>
      <c r="BH33" s="485"/>
      <c r="BI33" s="486"/>
      <c r="BJ33" s="486"/>
      <c r="BK33" s="66"/>
    </row>
    <row r="34" spans="1:133" s="21" customFormat="1" ht="18" customHeight="1" thickBot="1">
      <c r="C34" s="233">
        <v>8</v>
      </c>
      <c r="D34" s="204"/>
      <c r="E34" s="204" t="s">
        <v>40</v>
      </c>
      <c r="F34" s="204"/>
      <c r="G34" s="204"/>
      <c r="H34" s="204">
        <v>1</v>
      </c>
      <c r="I34" s="204"/>
      <c r="J34" s="204"/>
      <c r="K34" s="317">
        <f t="shared" ref="K34:K38" si="0">K33+TEXT($U$14*($X$14/1440)+($AI$14/1440)+($AW$14/1440),"hh:mm")</f>
        <v>0.49999999999999994</v>
      </c>
      <c r="L34" s="318"/>
      <c r="M34" s="318"/>
      <c r="N34" s="319"/>
      <c r="O34" s="296" t="str">
        <f>$AC$20</f>
        <v>A2</v>
      </c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141" t="s">
        <v>23</v>
      </c>
      <c r="AK34" s="297" t="str">
        <f>$AC$22</f>
        <v>B1</v>
      </c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303"/>
      <c r="BF34" s="286"/>
      <c r="BG34" s="287"/>
      <c r="BH34" s="287"/>
      <c r="BI34" s="309"/>
      <c r="BJ34" s="310"/>
      <c r="BK34" s="66"/>
    </row>
    <row r="35" spans="1:133" s="21" customFormat="1" ht="18" customHeight="1">
      <c r="C35" s="288">
        <v>9</v>
      </c>
      <c r="D35" s="210"/>
      <c r="E35" s="205" t="s">
        <v>38</v>
      </c>
      <c r="F35" s="205"/>
      <c r="G35" s="205"/>
      <c r="H35" s="210">
        <v>1</v>
      </c>
      <c r="I35" s="210"/>
      <c r="J35" s="210"/>
      <c r="K35" s="366">
        <f t="shared" si="0"/>
        <v>0.50694444444444442</v>
      </c>
      <c r="L35" s="367"/>
      <c r="M35" s="367"/>
      <c r="N35" s="368"/>
      <c r="O35" s="314" t="str">
        <f>$D$20</f>
        <v>A4</v>
      </c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90" t="s">
        <v>23</v>
      </c>
      <c r="AK35" s="315" t="str">
        <f>$D$21</f>
        <v>B4</v>
      </c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6"/>
      <c r="BF35" s="484"/>
      <c r="BG35" s="485"/>
      <c r="BH35" s="485"/>
      <c r="BI35" s="486"/>
      <c r="BJ35" s="486"/>
      <c r="BK35" s="66"/>
    </row>
    <row r="36" spans="1:133" s="21" customFormat="1" ht="18" customHeight="1" thickBot="1">
      <c r="C36" s="233">
        <v>10</v>
      </c>
      <c r="D36" s="204"/>
      <c r="E36" s="204" t="s">
        <v>40</v>
      </c>
      <c r="F36" s="204"/>
      <c r="G36" s="204"/>
      <c r="H36" s="204">
        <v>1</v>
      </c>
      <c r="I36" s="204"/>
      <c r="J36" s="204"/>
      <c r="K36" s="317">
        <f t="shared" si="0"/>
        <v>0.51388888888888884</v>
      </c>
      <c r="L36" s="318"/>
      <c r="M36" s="318"/>
      <c r="N36" s="319"/>
      <c r="O36" s="296" t="str">
        <f>AC20</f>
        <v>A2</v>
      </c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141" t="s">
        <v>23</v>
      </c>
      <c r="AK36" s="297" t="str">
        <f>AC21</f>
        <v>B2</v>
      </c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303"/>
      <c r="BF36" s="286"/>
      <c r="BG36" s="287"/>
      <c r="BH36" s="287"/>
      <c r="BI36" s="309"/>
      <c r="BJ36" s="310"/>
      <c r="BK36" s="66"/>
    </row>
    <row r="37" spans="1:133" s="21" customFormat="1" ht="18" customHeight="1">
      <c r="C37" s="288">
        <v>11</v>
      </c>
      <c r="D37" s="210"/>
      <c r="E37" s="205" t="s">
        <v>38</v>
      </c>
      <c r="F37" s="205"/>
      <c r="G37" s="205"/>
      <c r="H37" s="210">
        <v>1</v>
      </c>
      <c r="I37" s="210"/>
      <c r="J37" s="210"/>
      <c r="K37" s="366">
        <f t="shared" si="0"/>
        <v>0.52083333333333326</v>
      </c>
      <c r="L37" s="367"/>
      <c r="M37" s="367"/>
      <c r="N37" s="368"/>
      <c r="O37" s="314" t="str">
        <f>D19</f>
        <v>A3</v>
      </c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90" t="s">
        <v>23</v>
      </c>
      <c r="AK37" s="315" t="str">
        <f>D22</f>
        <v>B3</v>
      </c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6"/>
      <c r="BF37" s="484"/>
      <c r="BG37" s="485"/>
      <c r="BH37" s="485"/>
      <c r="BI37" s="486"/>
      <c r="BJ37" s="486"/>
      <c r="BK37" s="66"/>
    </row>
    <row r="38" spans="1:133" s="21" customFormat="1" ht="18" customHeight="1" thickBot="1">
      <c r="C38" s="233">
        <v>12</v>
      </c>
      <c r="D38" s="204"/>
      <c r="E38" s="204" t="s">
        <v>40</v>
      </c>
      <c r="F38" s="204"/>
      <c r="G38" s="204"/>
      <c r="H38" s="204">
        <v>1</v>
      </c>
      <c r="I38" s="204"/>
      <c r="J38" s="204"/>
      <c r="K38" s="317">
        <f t="shared" si="0"/>
        <v>0.52777777777777768</v>
      </c>
      <c r="L38" s="318"/>
      <c r="M38" s="318"/>
      <c r="N38" s="319"/>
      <c r="O38" s="296" t="str">
        <f>AC19</f>
        <v>A1</v>
      </c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141" t="s">
        <v>23</v>
      </c>
      <c r="AK38" s="297" t="str">
        <f>AC22</f>
        <v>B1</v>
      </c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7"/>
      <c r="AW38" s="297"/>
      <c r="AX38" s="297"/>
      <c r="AY38" s="297"/>
      <c r="AZ38" s="297"/>
      <c r="BA38" s="297"/>
      <c r="BB38" s="297"/>
      <c r="BC38" s="297"/>
      <c r="BD38" s="297"/>
      <c r="BE38" s="303"/>
      <c r="BF38" s="286"/>
      <c r="BG38" s="287"/>
      <c r="BH38" s="287"/>
      <c r="BI38" s="309"/>
      <c r="BJ38" s="309"/>
      <c r="BK38" s="66"/>
      <c r="EB38" s="72"/>
      <c r="EC38" s="72"/>
    </row>
    <row r="39" spans="1:133" s="21" customFormat="1" ht="18" customHeight="1"/>
    <row r="40" spans="1:133" s="21" customFormat="1" ht="20.25" customHeight="1" thickBot="1">
      <c r="K40" s="26" t="s">
        <v>25</v>
      </c>
      <c r="BX40" s="74"/>
      <c r="BY40" s="74"/>
      <c r="BZ40" s="74"/>
      <c r="CA40" s="74"/>
      <c r="CB40" s="74"/>
      <c r="CC40" s="74"/>
      <c r="CD40" s="75"/>
      <c r="CE40" s="75"/>
      <c r="CF40" s="76"/>
      <c r="CG40" s="76"/>
      <c r="CH40" s="76"/>
      <c r="CI40" s="76"/>
      <c r="CJ40" s="76"/>
      <c r="CK40" s="75"/>
      <c r="CL40" s="75"/>
      <c r="CM40" s="74"/>
      <c r="CN40" s="74"/>
      <c r="CO40" s="74"/>
      <c r="CP40" s="74"/>
      <c r="CQ40" s="74"/>
      <c r="CR40" s="74"/>
      <c r="CS40" s="74"/>
      <c r="CT40" s="77"/>
      <c r="CU40" s="74"/>
      <c r="CV40" s="74"/>
      <c r="CW40" s="22"/>
      <c r="CX40" s="22"/>
      <c r="CY40" s="22"/>
      <c r="CZ40" s="22"/>
      <c r="DA40" s="22"/>
      <c r="DB40" s="22"/>
      <c r="DC40" s="22"/>
    </row>
    <row r="41" spans="1:133" s="21" customFormat="1" ht="18" customHeight="1">
      <c r="C41" s="27"/>
      <c r="D41" s="27"/>
      <c r="E41" s="27"/>
      <c r="F41" s="27"/>
      <c r="G41" s="27"/>
      <c r="H41" s="27"/>
      <c r="I41" s="27"/>
      <c r="K41" s="26"/>
      <c r="AH41" s="469" t="str">
        <f>M49</f>
        <v>A3</v>
      </c>
      <c r="AI41" s="470"/>
      <c r="AJ41" s="471"/>
      <c r="AK41" s="478" t="str">
        <f>M50</f>
        <v>A4</v>
      </c>
      <c r="AL41" s="470"/>
      <c r="AM41" s="471"/>
      <c r="AN41" s="478" t="str">
        <f>M51</f>
        <v>B4</v>
      </c>
      <c r="AO41" s="470"/>
      <c r="AP41" s="471"/>
      <c r="AQ41" s="478" t="str">
        <f>M52</f>
        <v>B3</v>
      </c>
      <c r="AR41" s="470"/>
      <c r="AS41" s="481"/>
      <c r="BQ41" s="24"/>
      <c r="BR41" s="23"/>
      <c r="BS41" s="24"/>
      <c r="BT41" s="24"/>
      <c r="BU41" s="24"/>
      <c r="BV41" s="24"/>
      <c r="BW41" s="24"/>
      <c r="BX41" s="22"/>
      <c r="BY41" s="22"/>
      <c r="BZ41" s="22"/>
      <c r="CA41" s="22"/>
      <c r="CB41" s="22"/>
    </row>
    <row r="42" spans="1:133" s="21" customFormat="1" ht="18" customHeight="1">
      <c r="C42" s="27"/>
      <c r="D42" s="27"/>
      <c r="E42" s="27"/>
      <c r="F42" s="27"/>
      <c r="G42" s="27"/>
      <c r="H42" s="27"/>
      <c r="I42" s="27"/>
      <c r="K42" s="26"/>
      <c r="AH42" s="472"/>
      <c r="AI42" s="473"/>
      <c r="AJ42" s="474"/>
      <c r="AK42" s="479"/>
      <c r="AL42" s="473"/>
      <c r="AM42" s="474"/>
      <c r="AN42" s="479"/>
      <c r="AO42" s="473"/>
      <c r="AP42" s="474"/>
      <c r="AQ42" s="479"/>
      <c r="AR42" s="473"/>
      <c r="AS42" s="482"/>
      <c r="BQ42" s="22"/>
      <c r="BR42" s="22"/>
      <c r="BS42" s="22"/>
      <c r="BT42" s="22"/>
      <c r="BU42" s="23"/>
      <c r="BV42" s="24"/>
      <c r="BW42" s="24"/>
      <c r="BX42" s="24"/>
      <c r="BY42" s="23"/>
      <c r="BZ42" s="24"/>
      <c r="CA42" s="24"/>
      <c r="CB42" s="24"/>
      <c r="CC42" s="24"/>
      <c r="CD42" s="24"/>
      <c r="CE42" s="22"/>
      <c r="CF42" s="22"/>
      <c r="CG42" s="22"/>
      <c r="CH42" s="22"/>
      <c r="CI42" s="22"/>
    </row>
    <row r="43" spans="1:133" s="21" customFormat="1" ht="18" customHeight="1">
      <c r="A43" s="93"/>
      <c r="C43" s="27"/>
      <c r="D43" s="27"/>
      <c r="E43" s="27"/>
      <c r="F43" s="27"/>
      <c r="G43" s="27"/>
      <c r="H43" s="27"/>
      <c r="I43" s="27"/>
      <c r="K43" s="26"/>
      <c r="AH43" s="472"/>
      <c r="AI43" s="473"/>
      <c r="AJ43" s="474"/>
      <c r="AK43" s="479"/>
      <c r="AL43" s="473"/>
      <c r="AM43" s="474"/>
      <c r="AN43" s="479"/>
      <c r="AO43" s="473"/>
      <c r="AP43" s="474"/>
      <c r="AQ43" s="479"/>
      <c r="AR43" s="473"/>
      <c r="AS43" s="482"/>
      <c r="BQ43" s="22"/>
      <c r="BR43" s="22"/>
      <c r="BS43" s="22"/>
      <c r="BT43" s="22"/>
      <c r="BU43" s="23"/>
      <c r="BV43" s="24"/>
      <c r="BW43" s="24"/>
      <c r="BX43" s="24"/>
      <c r="BY43" s="23"/>
      <c r="BZ43" s="24"/>
      <c r="CA43" s="24"/>
      <c r="CB43" s="24"/>
      <c r="CC43" s="24"/>
      <c r="CD43" s="24"/>
      <c r="CE43" s="22"/>
      <c r="CF43" s="22"/>
      <c r="CG43" s="22"/>
      <c r="CH43" s="22"/>
      <c r="CI43" s="22"/>
    </row>
    <row r="44" spans="1:133" s="21" customFormat="1" ht="18" customHeight="1">
      <c r="A44" s="67"/>
      <c r="C44" s="27"/>
      <c r="D44" s="27"/>
      <c r="E44" s="27"/>
      <c r="F44" s="27"/>
      <c r="G44" s="27"/>
      <c r="H44" s="27"/>
      <c r="I44" s="27"/>
      <c r="K44" s="26"/>
      <c r="AH44" s="472"/>
      <c r="AI44" s="473"/>
      <c r="AJ44" s="474"/>
      <c r="AK44" s="479"/>
      <c r="AL44" s="473"/>
      <c r="AM44" s="474"/>
      <c r="AN44" s="479"/>
      <c r="AO44" s="473"/>
      <c r="AP44" s="474"/>
      <c r="AQ44" s="479"/>
      <c r="AR44" s="473"/>
      <c r="AS44" s="482"/>
      <c r="BQ44" s="22"/>
      <c r="BR44" s="22"/>
      <c r="BS44" s="22"/>
      <c r="BT44" s="22"/>
      <c r="BU44" s="23"/>
      <c r="BV44" s="24"/>
      <c r="BW44" s="24"/>
      <c r="BX44" s="24"/>
      <c r="BY44" s="23"/>
      <c r="BZ44" s="24"/>
      <c r="CA44" s="24"/>
      <c r="CB44" s="24"/>
      <c r="CC44" s="24"/>
      <c r="CD44" s="24"/>
      <c r="CE44" s="22"/>
      <c r="CF44" s="22"/>
      <c r="CG44" s="22"/>
      <c r="CH44" s="22"/>
      <c r="CI44" s="22"/>
    </row>
    <row r="45" spans="1:133" s="21" customFormat="1" ht="18" customHeight="1">
      <c r="A45" s="67"/>
      <c r="C45" s="27"/>
      <c r="D45" s="27"/>
      <c r="E45" s="27"/>
      <c r="F45" s="27"/>
      <c r="G45" s="27"/>
      <c r="H45" s="27"/>
      <c r="I45" s="27"/>
      <c r="K45" s="26"/>
      <c r="AH45" s="472"/>
      <c r="AI45" s="473"/>
      <c r="AJ45" s="474"/>
      <c r="AK45" s="479"/>
      <c r="AL45" s="473"/>
      <c r="AM45" s="474"/>
      <c r="AN45" s="479"/>
      <c r="AO45" s="473"/>
      <c r="AP45" s="474"/>
      <c r="AQ45" s="479"/>
      <c r="AR45" s="473"/>
      <c r="AS45" s="482"/>
      <c r="BQ45" s="18"/>
      <c r="BR45" s="18"/>
      <c r="BS45" s="18"/>
      <c r="BT45" s="19"/>
      <c r="BU45" s="20"/>
      <c r="BV45" s="20"/>
      <c r="BW45" s="20"/>
      <c r="BX45" s="19"/>
      <c r="BY45" s="20"/>
      <c r="BZ45" s="20"/>
      <c r="CA45" s="20"/>
      <c r="CB45" s="20"/>
      <c r="CC45" s="20"/>
      <c r="CD45" s="18"/>
      <c r="CE45" s="18"/>
      <c r="CF45" s="18"/>
      <c r="CG45" s="18"/>
      <c r="CH45" s="18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</row>
    <row r="46" spans="1:133" s="21" customFormat="1" ht="18" customHeight="1">
      <c r="A46" s="67"/>
      <c r="C46" s="27"/>
      <c r="D46" s="27"/>
      <c r="E46" s="27"/>
      <c r="F46" s="27"/>
      <c r="G46" s="27"/>
      <c r="H46" s="27"/>
      <c r="I46" s="27"/>
      <c r="K46" s="26"/>
      <c r="AH46" s="472"/>
      <c r="AI46" s="473"/>
      <c r="AJ46" s="474"/>
      <c r="AK46" s="479"/>
      <c r="AL46" s="473"/>
      <c r="AM46" s="474"/>
      <c r="AN46" s="479"/>
      <c r="AO46" s="473"/>
      <c r="AP46" s="474"/>
      <c r="AQ46" s="479"/>
      <c r="AR46" s="473"/>
      <c r="AS46" s="482"/>
      <c r="BQ46" s="22"/>
      <c r="BR46" s="22"/>
      <c r="BS46" s="22"/>
      <c r="BT46" s="23"/>
      <c r="BU46" s="24"/>
      <c r="BV46" s="24"/>
      <c r="BW46" s="24"/>
      <c r="BX46" s="23"/>
      <c r="BY46" s="24"/>
      <c r="BZ46" s="24"/>
      <c r="CA46" s="24"/>
      <c r="CB46" s="24"/>
      <c r="CC46" s="24"/>
      <c r="CD46" s="22"/>
      <c r="CE46" s="22"/>
      <c r="CF46" s="22"/>
      <c r="CG46" s="22"/>
      <c r="CH46" s="22"/>
    </row>
    <row r="47" spans="1:133" s="21" customFormat="1" ht="18" customHeight="1" thickBot="1">
      <c r="A47" s="67"/>
      <c r="C47" s="438" t="s">
        <v>26</v>
      </c>
      <c r="D47" s="439"/>
      <c r="E47" s="439"/>
      <c r="F47" s="439"/>
      <c r="G47" s="439"/>
      <c r="H47" s="439"/>
      <c r="I47" s="440"/>
      <c r="AH47" s="472"/>
      <c r="AI47" s="473"/>
      <c r="AJ47" s="474"/>
      <c r="AK47" s="479"/>
      <c r="AL47" s="473"/>
      <c r="AM47" s="474"/>
      <c r="AN47" s="479"/>
      <c r="AO47" s="473"/>
      <c r="AP47" s="474"/>
      <c r="AQ47" s="479"/>
      <c r="AR47" s="473"/>
      <c r="AS47" s="482"/>
      <c r="BQ47" s="38"/>
      <c r="BR47" s="38"/>
      <c r="BS47" s="38"/>
      <c r="BT47" s="39"/>
      <c r="BU47" s="38"/>
      <c r="BV47" s="38"/>
      <c r="BW47" s="38"/>
      <c r="BX47" s="39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</row>
    <row r="48" spans="1:133" s="21" customFormat="1" ht="18" customHeight="1" thickBot="1">
      <c r="A48" s="67"/>
      <c r="C48" s="441" t="s">
        <v>27</v>
      </c>
      <c r="D48" s="442"/>
      <c r="E48" s="442"/>
      <c r="F48" s="443"/>
      <c r="G48" s="441" t="s">
        <v>28</v>
      </c>
      <c r="H48" s="442"/>
      <c r="I48" s="443"/>
      <c r="K48" s="467" t="str">
        <f>IF(ER!L9=0,D18,IF(ER!B9&lt;&gt;ER!L9,"es liegen nicht alle Ergebnisse vor",D18))</f>
        <v>Silberrunde</v>
      </c>
      <c r="L48" s="465"/>
      <c r="M48" s="465"/>
      <c r="N48" s="465"/>
      <c r="O48" s="465"/>
      <c r="P48" s="465"/>
      <c r="Q48" s="465"/>
      <c r="R48" s="465"/>
      <c r="S48" s="465"/>
      <c r="T48" s="465"/>
      <c r="U48" s="465"/>
      <c r="V48" s="465"/>
      <c r="W48" s="465"/>
      <c r="X48" s="465"/>
      <c r="Y48" s="465"/>
      <c r="Z48" s="465"/>
      <c r="AA48" s="465"/>
      <c r="AB48" s="465"/>
      <c r="AC48" s="465"/>
      <c r="AD48" s="465"/>
      <c r="AE48" s="465"/>
      <c r="AF48" s="465"/>
      <c r="AG48" s="466"/>
      <c r="AH48" s="475"/>
      <c r="AI48" s="476"/>
      <c r="AJ48" s="477"/>
      <c r="AK48" s="480"/>
      <c r="AL48" s="476"/>
      <c r="AM48" s="477"/>
      <c r="AN48" s="480"/>
      <c r="AO48" s="476"/>
      <c r="AP48" s="477"/>
      <c r="AQ48" s="480"/>
      <c r="AR48" s="476"/>
      <c r="AS48" s="483"/>
      <c r="AT48" s="465" t="s">
        <v>29</v>
      </c>
      <c r="AU48" s="465"/>
      <c r="AV48" s="468"/>
      <c r="AW48" s="464" t="s">
        <v>30</v>
      </c>
      <c r="AX48" s="465"/>
      <c r="AY48" s="468"/>
      <c r="AZ48" s="464" t="s">
        <v>31</v>
      </c>
      <c r="BA48" s="465"/>
      <c r="BB48" s="468"/>
      <c r="BC48" s="464" t="s">
        <v>32</v>
      </c>
      <c r="BD48" s="465"/>
      <c r="BE48" s="468"/>
      <c r="BF48" s="463" t="s">
        <v>33</v>
      </c>
      <c r="BG48" s="463"/>
      <c r="BH48" s="463"/>
      <c r="BI48" s="463"/>
      <c r="BJ48" s="463"/>
      <c r="BK48" s="463" t="s">
        <v>34</v>
      </c>
      <c r="BL48" s="463"/>
      <c r="BM48" s="464"/>
      <c r="BN48" s="464" t="s">
        <v>35</v>
      </c>
      <c r="BO48" s="465"/>
      <c r="BP48" s="466"/>
      <c r="BQ48" s="22"/>
      <c r="BR48" s="22"/>
      <c r="BS48" s="22"/>
      <c r="BT48" s="23"/>
      <c r="BU48" s="24"/>
      <c r="BV48" s="24"/>
      <c r="BW48" s="24"/>
      <c r="BX48" s="23"/>
      <c r="BY48" s="24"/>
      <c r="BZ48" s="24"/>
      <c r="CA48" s="24"/>
      <c r="CB48" s="24"/>
      <c r="CC48" s="24"/>
      <c r="CD48" s="22"/>
      <c r="CE48" s="22"/>
      <c r="CF48" s="22"/>
      <c r="CG48" s="22"/>
      <c r="CH48" s="22"/>
    </row>
    <row r="49" spans="1:94" s="21" customFormat="1" ht="18" customHeight="1">
      <c r="A49" s="67"/>
      <c r="C49" s="400"/>
      <c r="D49" s="400"/>
      <c r="E49" s="400"/>
      <c r="F49" s="400"/>
      <c r="G49" s="400"/>
      <c r="H49" s="400"/>
      <c r="I49" s="400"/>
      <c r="K49" s="429" t="str">
        <f>IF(ER!$L$9=0,"",1)</f>
        <v/>
      </c>
      <c r="L49" s="430"/>
      <c r="M49" s="431" t="str">
        <f>IF(ER!$L$9=0,D19,VLOOKUP(ER!B5,ER!$C$5:$O$8,4,0))</f>
        <v>A3</v>
      </c>
      <c r="N49" s="432"/>
      <c r="O49" s="432"/>
      <c r="P49" s="432"/>
      <c r="Q49" s="432"/>
      <c r="R49" s="432"/>
      <c r="S49" s="432"/>
      <c r="T49" s="432"/>
      <c r="U49" s="432"/>
      <c r="V49" s="432"/>
      <c r="W49" s="432"/>
      <c r="X49" s="432"/>
      <c r="Y49" s="432"/>
      <c r="Z49" s="432"/>
      <c r="AA49" s="432"/>
      <c r="AB49" s="432"/>
      <c r="AC49" s="432"/>
      <c r="AD49" s="432"/>
      <c r="AE49" s="432"/>
      <c r="AF49" s="432"/>
      <c r="AG49" s="432"/>
      <c r="AH49" s="433"/>
      <c r="AI49" s="433"/>
      <c r="AJ49" s="434"/>
      <c r="AK49" s="426" t="str">
        <f>IF(AND(M49&amp;$AK$41=VLOOKUP(M49&amp;$AK$41,ER!$D$23:$H$46,1,0),VLOOKUP(M49&amp;$AK$41,ER!$D$23:$H$46,4,0)&lt;&gt;""),VLOOKUP(M49&amp;$AK$41,ER!$D$23:$H$46,4,0),VLOOKUP(M49&amp;$AK$41,ER!$D$23:$H$46,5,0))</f>
        <v/>
      </c>
      <c r="AL49" s="426"/>
      <c r="AM49" s="426"/>
      <c r="AN49" s="426" t="str">
        <f>IF(AND(M49&amp;$AN$41=VLOOKUP(M49&amp;$AN$41,ER!$D$23:$H$46,1,0),VLOOKUP(M49&amp;$AN$41,ER!$D$23:$H$46,4,0)&lt;&gt;""),VLOOKUP(M49&amp;$AN$41,ER!$D$23:$H$46,4,0),VLOOKUP(M49&amp;$AN$41,ER!$D$23:$H$46,5,0))</f>
        <v/>
      </c>
      <c r="AO49" s="426"/>
      <c r="AP49" s="426"/>
      <c r="AQ49" s="435" t="str">
        <f>IF(AND(M49&amp;$AQ$41=VLOOKUP(M49&amp;$AQ$41,ER!$D$23:$H$46,1,0),VLOOKUP(M49&amp;$AQ$41,ER!$D$23:$H$46,4,0)&lt;&gt;""),VLOOKUP(M49&amp;$AQ$41,ER!$D$23:$H$46,4,0),VLOOKUP(M49&amp;$AQ$41,ER!$D$23:$H$46,5,0))</f>
        <v/>
      </c>
      <c r="AR49" s="436"/>
      <c r="AS49" s="436"/>
      <c r="AT49" s="436" t="str">
        <f>IF(ER!$L$9=0,"",VLOOKUP(ER!B5,ER!$C$5:$O$8,10,0))</f>
        <v/>
      </c>
      <c r="AU49" s="436"/>
      <c r="AV49" s="437"/>
      <c r="AW49" s="426" t="str">
        <f>IF(ER!$L$9=0,"",VLOOKUP(ER!B5,ER!$C$5:$O$8,11,0))</f>
        <v/>
      </c>
      <c r="AX49" s="426"/>
      <c r="AY49" s="426"/>
      <c r="AZ49" s="426" t="str">
        <f>IF(ER!$L$9=0,"",VLOOKUP(ER!B5,ER!$C$5:$O$8,12,0))</f>
        <v/>
      </c>
      <c r="BA49" s="426"/>
      <c r="BB49" s="426"/>
      <c r="BC49" s="426" t="str">
        <f>IF(ER!$L$9=0,"",VLOOKUP(ER!B5,ER!$C$5:$O$8,13,0))</f>
        <v/>
      </c>
      <c r="BD49" s="426"/>
      <c r="BE49" s="426"/>
      <c r="BF49" s="423" t="str">
        <f>IF(ER!$L$9=0,"",VLOOKUP(ER!B5,ER!$C$5:$O$8,5,0))</f>
        <v/>
      </c>
      <c r="BG49" s="423"/>
      <c r="BH49" s="147" t="str">
        <f>IF(ER!$L$9=0,"",":")</f>
        <v/>
      </c>
      <c r="BI49" s="425" t="str">
        <f>IF(ER!$L$9=0,"",VLOOKUP(ER!B5,ER!$C$5:$O$8,6,0))</f>
        <v/>
      </c>
      <c r="BJ49" s="426"/>
      <c r="BK49" s="427" t="str">
        <f>IF(ER!$L$9=0,"",BF49-BI49)</f>
        <v/>
      </c>
      <c r="BL49" s="427"/>
      <c r="BM49" s="428"/>
      <c r="BN49" s="426" t="str">
        <f>IF(ER!$L$9=0,"",VLOOKUP(ER!B5,ER!$C$5:$O$8,7,0))</f>
        <v/>
      </c>
      <c r="BO49" s="426"/>
      <c r="BP49" s="435"/>
      <c r="BQ49" s="75"/>
      <c r="BR49" s="75"/>
      <c r="BS49" s="75"/>
      <c r="BT49" s="76"/>
      <c r="BU49" s="75"/>
      <c r="BV49" s="75"/>
      <c r="BW49" s="74"/>
      <c r="BX49" s="74"/>
      <c r="BY49" s="74"/>
      <c r="BZ49" s="74"/>
      <c r="CA49" s="74"/>
      <c r="CB49" s="74"/>
      <c r="CC49" s="74"/>
      <c r="CD49" s="22"/>
      <c r="CE49" s="22"/>
      <c r="CF49" s="22"/>
      <c r="CG49" s="22"/>
      <c r="CH49" s="22"/>
      <c r="CI49" s="22"/>
      <c r="CJ49" s="22"/>
    </row>
    <row r="50" spans="1:94" s="21" customFormat="1" ht="18" customHeight="1">
      <c r="A50" s="67"/>
      <c r="C50" s="400"/>
      <c r="D50" s="400"/>
      <c r="E50" s="400"/>
      <c r="F50" s="400"/>
      <c r="G50" s="400"/>
      <c r="H50" s="400"/>
      <c r="I50" s="400"/>
      <c r="K50" s="414" t="str">
        <f>IF(ER!$L$9=0,"",IF(VLOOKUP(ER!B6,ER!$C$5:$E$8,3,0)=MAX(K$49:K49),"",ER!B6))</f>
        <v/>
      </c>
      <c r="L50" s="415"/>
      <c r="M50" s="416" t="str">
        <f>IF(ER!$L$9=0,D20,VLOOKUP(ER!B6,ER!$C$5:$O$8,4,0))</f>
        <v>A4</v>
      </c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8" t="str">
        <f>IF(AND(M50&amp;$AH$41=VLOOKUP(M50&amp;$AH$41,ER!$D$23:$H$46,1,0),VLOOKUP(M50&amp;$AH$41,ER!$D$23:$H$46,4,0)&lt;&gt;""),VLOOKUP(M50&amp;$AH$41,ER!$D$23:$H$46,4,0),VLOOKUP(M50&amp;$AH$41,ER!$D$23:$H$46,5,0))</f>
        <v/>
      </c>
      <c r="AI50" s="418"/>
      <c r="AJ50" s="419"/>
      <c r="AK50" s="420"/>
      <c r="AL50" s="420"/>
      <c r="AM50" s="420"/>
      <c r="AN50" s="411" t="str">
        <f>IF(AND(M50&amp;$AN$41=VLOOKUP(M50&amp;$AN$41,ER!$D$23:$H$46,1,0),VLOOKUP(M50&amp;$AN$41,ER!$D$23:$H$46,4,0)&lt;&gt;""),VLOOKUP(M50&amp;$AN$41,ER!$D$23:$H$46,4,0),VLOOKUP(M50&amp;$AN$41,ER!$D$23:$H$46,5,0))</f>
        <v/>
      </c>
      <c r="AO50" s="411"/>
      <c r="AP50" s="411"/>
      <c r="AQ50" s="421" t="str">
        <f>IF(AND(M50&amp;$AQ$41=VLOOKUP(M50&amp;$AQ$41,ER!$D$23:$H$46,1,0),VLOOKUP(M50&amp;$AQ$41,ER!$D$23:$H$46,4,0)&lt;&gt;""),VLOOKUP(M50&amp;$AQ$41,ER!$D$23:$H$46,4,0),VLOOKUP(M50&amp;$AQ$41,ER!$D$23:$H$46,5,0))</f>
        <v/>
      </c>
      <c r="AR50" s="418"/>
      <c r="AS50" s="418"/>
      <c r="AT50" s="418" t="str">
        <f>IF(ER!$L$9=0,"",VLOOKUP(ER!B6,ER!$C$5:$O$8,10,0))</f>
        <v/>
      </c>
      <c r="AU50" s="418"/>
      <c r="AV50" s="419"/>
      <c r="AW50" s="411" t="str">
        <f>IF(ER!$L$9=0,"",VLOOKUP(ER!B6,ER!$C$5:$O$8,11,0))</f>
        <v/>
      </c>
      <c r="AX50" s="411"/>
      <c r="AY50" s="411"/>
      <c r="AZ50" s="411" t="str">
        <f>IF(ER!$L$9=0,"",VLOOKUP(ER!B6,ER!$C$5:$O$8,12,0))</f>
        <v/>
      </c>
      <c r="BA50" s="411"/>
      <c r="BB50" s="411"/>
      <c r="BC50" s="411" t="str">
        <f>IF(ER!$L$9=0,"",VLOOKUP(ER!B6,ER!$C$5:$O$8,13,0))</f>
        <v/>
      </c>
      <c r="BD50" s="411"/>
      <c r="BE50" s="411"/>
      <c r="BF50" s="398" t="str">
        <f>IF(ER!$L$9=0,"",VLOOKUP(ER!B6,ER!$C$5:$O$8,5,0))</f>
        <v/>
      </c>
      <c r="BG50" s="398"/>
      <c r="BH50" s="148" t="str">
        <f>IF(ER!$L$9=0,"",":")</f>
        <v/>
      </c>
      <c r="BI50" s="410" t="str">
        <f>IF(ER!$L$9=0,"",VLOOKUP(ER!B6,ER!$C$5:$O$8,6,0))</f>
        <v/>
      </c>
      <c r="BJ50" s="411"/>
      <c r="BK50" s="412" t="str">
        <f>IF(ER!$L$9=0,"",BF50-BI50)</f>
        <v/>
      </c>
      <c r="BL50" s="412"/>
      <c r="BM50" s="413"/>
      <c r="BN50" s="411" t="str">
        <f>IF(ER!$L$9=0,"",VLOOKUP(ER!B6,ER!$C$5:$O$8,7,0))</f>
        <v/>
      </c>
      <c r="BO50" s="411"/>
      <c r="BP50" s="421"/>
      <c r="BQ50" s="75"/>
      <c r="BR50" s="75"/>
      <c r="BS50" s="75"/>
      <c r="BT50" s="76"/>
      <c r="BU50" s="75"/>
      <c r="BV50" s="75"/>
      <c r="BW50" s="74"/>
      <c r="BX50" s="74"/>
      <c r="BY50" s="74"/>
      <c r="BZ50" s="74"/>
      <c r="CA50" s="74"/>
      <c r="CB50" s="74"/>
      <c r="CC50" s="74"/>
      <c r="CD50" s="22"/>
      <c r="CE50" s="22"/>
      <c r="CF50" s="22"/>
      <c r="CG50" s="22"/>
      <c r="CH50" s="22"/>
      <c r="CI50" s="22"/>
      <c r="CJ50" s="22"/>
    </row>
    <row r="51" spans="1:94" s="21" customFormat="1" ht="18" customHeight="1">
      <c r="A51" s="67"/>
      <c r="B51" s="17"/>
      <c r="C51" s="400"/>
      <c r="D51" s="400"/>
      <c r="E51" s="400"/>
      <c r="F51" s="400"/>
      <c r="G51" s="400"/>
      <c r="H51" s="400"/>
      <c r="I51" s="400"/>
      <c r="K51" s="414" t="str">
        <f>IF(ER!$L$9=0,"",IF(VLOOKUP(ER!B7,ER!$C$5:$E$8,3,0)=MAX(K$49:K50),"",ER!B7))</f>
        <v/>
      </c>
      <c r="L51" s="415"/>
      <c r="M51" s="416" t="str">
        <f>IF(ER!$L$9=0,D21,VLOOKUP(ER!B7,ER!$C$5:$O$8,4,0))</f>
        <v>B4</v>
      </c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  <c r="Z51" s="417"/>
      <c r="AA51" s="417"/>
      <c r="AB51" s="417"/>
      <c r="AC51" s="417"/>
      <c r="AD51" s="417"/>
      <c r="AE51" s="417"/>
      <c r="AF51" s="417"/>
      <c r="AG51" s="417"/>
      <c r="AH51" s="418" t="str">
        <f>IF(AND(M51&amp;$AH$41=VLOOKUP(M51&amp;$AH$41,ER!$D$23:$H$46,1,0),VLOOKUP(M51&amp;$AH$41,ER!$D$23:$H$46,4,0)&lt;&gt;""),VLOOKUP(M51&amp;$AH$41,ER!$D$23:$H$46,4,0),VLOOKUP(M51&amp;$AH$41,ER!$D$23:$H$46,5,0))</f>
        <v/>
      </c>
      <c r="AI51" s="418"/>
      <c r="AJ51" s="419"/>
      <c r="AK51" s="411" t="str">
        <f>IF(AND(M51&amp;$AK$41=VLOOKUP(M51&amp;$AK$41,ER!$D$23:$H$46,1,0),VLOOKUP(M51&amp;$AK$41,ER!$D$23:$H$46,4,0)&lt;&gt;""),VLOOKUP(M51&amp;$AK$41,ER!$D$23:$H$46,4,0),VLOOKUP(M51&amp;$AK$41,ER!$D$23:$H$46,5,0))</f>
        <v/>
      </c>
      <c r="AL51" s="411"/>
      <c r="AM51" s="411"/>
      <c r="AN51" s="420"/>
      <c r="AO51" s="420"/>
      <c r="AP51" s="420"/>
      <c r="AQ51" s="421" t="str">
        <f>IF(AND(M51&amp;$AQ$41=VLOOKUP(M51&amp;$AQ$41,ER!$D$23:$H$46,1,0),VLOOKUP(M51&amp;$AQ$41,ER!$D$23:$H$46,4,0)&lt;&gt;""),VLOOKUP(M51&amp;$AQ$41,ER!$D$23:$H$46,4,0),VLOOKUP(M51&amp;$AQ$41,ER!$D$23:$H$46,5,0))</f>
        <v/>
      </c>
      <c r="AR51" s="418"/>
      <c r="AS51" s="418"/>
      <c r="AT51" s="418" t="str">
        <f>IF(ER!$L$9=0,"",VLOOKUP(ER!B7,ER!$C$5:$O$8,10,0))</f>
        <v/>
      </c>
      <c r="AU51" s="418"/>
      <c r="AV51" s="419"/>
      <c r="AW51" s="411" t="str">
        <f>IF(ER!$L$9=0,"",VLOOKUP(ER!B7,ER!$C$5:$O$8,11,0))</f>
        <v/>
      </c>
      <c r="AX51" s="411"/>
      <c r="AY51" s="411"/>
      <c r="AZ51" s="411" t="str">
        <f>IF(ER!$L$9=0,"",VLOOKUP(ER!B7,ER!$C$5:$O$8,12,0))</f>
        <v/>
      </c>
      <c r="BA51" s="411"/>
      <c r="BB51" s="411"/>
      <c r="BC51" s="411" t="str">
        <f>IF(ER!$L$9=0,"",VLOOKUP(ER!B7,ER!$C$5:$O$8,13,0))</f>
        <v/>
      </c>
      <c r="BD51" s="411"/>
      <c r="BE51" s="411"/>
      <c r="BF51" s="398" t="str">
        <f>IF(ER!$L$9=0,"",VLOOKUP(ER!B7,ER!$C$5:$O$8,5,0))</f>
        <v/>
      </c>
      <c r="BG51" s="398"/>
      <c r="BH51" s="148" t="str">
        <f>IF(ER!$L$9=0,"",":")</f>
        <v/>
      </c>
      <c r="BI51" s="410" t="str">
        <f>IF(ER!$L$9=0,"",VLOOKUP(ER!B7,ER!$C$5:$O$8,6,0))</f>
        <v/>
      </c>
      <c r="BJ51" s="411"/>
      <c r="BK51" s="412" t="str">
        <f>IF(ER!$L$9=0,"",BF51-BI51)</f>
        <v/>
      </c>
      <c r="BL51" s="412"/>
      <c r="BM51" s="413"/>
      <c r="BN51" s="411" t="str">
        <f>IF(ER!$L$9=0,"",VLOOKUP(ER!B7,ER!$C$5:$O$8,7,0))</f>
        <v/>
      </c>
      <c r="BO51" s="411"/>
      <c r="BP51" s="421"/>
      <c r="BQ51" s="75"/>
      <c r="BR51" s="75"/>
      <c r="BS51" s="75"/>
      <c r="BT51" s="76"/>
      <c r="BU51" s="75"/>
      <c r="BV51" s="75"/>
      <c r="BW51" s="74"/>
      <c r="BX51" s="74"/>
      <c r="BY51" s="74"/>
      <c r="BZ51" s="74"/>
      <c r="CA51" s="74"/>
      <c r="CB51" s="74"/>
      <c r="CC51" s="74"/>
      <c r="CD51" s="22"/>
      <c r="CE51" s="22"/>
      <c r="CF51" s="22"/>
      <c r="CG51" s="22"/>
      <c r="CH51" s="22"/>
      <c r="CI51" s="22"/>
      <c r="CJ51" s="22"/>
    </row>
    <row r="52" spans="1:94" s="21" customFormat="1" ht="18" customHeight="1" thickBot="1">
      <c r="A52" s="67"/>
      <c r="C52" s="400"/>
      <c r="D52" s="400"/>
      <c r="E52" s="400"/>
      <c r="F52" s="400"/>
      <c r="G52" s="400"/>
      <c r="H52" s="400"/>
      <c r="I52" s="400"/>
      <c r="K52" s="401" t="str">
        <f>IF(ER!$L$9=0,"",IF(VLOOKUP(ER!B8,ER!$C$5:$E$8,3,0)=MAX(K$49:K51),"",ER!B8))</f>
        <v/>
      </c>
      <c r="L52" s="402"/>
      <c r="M52" s="403" t="str">
        <f>IF(ER!$L$9=0,D22,VLOOKUP(ER!B8,ER!$C$5:$O$8,4,0))</f>
        <v>B3</v>
      </c>
      <c r="N52" s="404"/>
      <c r="O52" s="404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  <c r="AB52" s="404"/>
      <c r="AC52" s="404"/>
      <c r="AD52" s="404"/>
      <c r="AE52" s="404"/>
      <c r="AF52" s="404"/>
      <c r="AG52" s="404"/>
      <c r="AH52" s="405" t="str">
        <f>IF(AND(M52&amp;$AH$41=VLOOKUP(M52&amp;$AH$41,ER!$D$23:$H$46,1,0),VLOOKUP(M52&amp;$AH$41,ER!$D$23:$H$46,4,0)&lt;&gt;""),VLOOKUP(M52&amp;$AH$41,ER!$D$23:$H$46,4,0),VLOOKUP(M52&amp;$AH$41,ER!$D$23:$H$46,5,0))</f>
        <v/>
      </c>
      <c r="AI52" s="405"/>
      <c r="AJ52" s="406"/>
      <c r="AK52" s="407" t="str">
        <f>IF(AND(M52&amp;$AK$41=VLOOKUP(M52&amp;$AK$41,ER!$D$23:$H$46,1,0),VLOOKUP(M52&amp;$AK$41,ER!$D$23:$H$46,4,0)&lt;&gt;""),VLOOKUP(M52&amp;$AK$41,ER!$D$23:$H$46,4,0),VLOOKUP(M52&amp;$AK$41,ER!$D$23:$H$46,5,0))</f>
        <v/>
      </c>
      <c r="AL52" s="407"/>
      <c r="AM52" s="407"/>
      <c r="AN52" s="407" t="str">
        <f>IF(AND(M52&amp;$AN$41=VLOOKUP(M52&amp;$AN$41,ER!$D$23:$H$46,1,0),VLOOKUP(M52&amp;$AN$41,ER!$D$23:$H$46,4,0)&lt;&gt;""),VLOOKUP(M52&amp;$AN$41,ER!$D$23:$H$46,4,0),VLOOKUP(M52&amp;$AN$41,ER!$D$23:$H$46,5,0))</f>
        <v/>
      </c>
      <c r="AO52" s="407"/>
      <c r="AP52" s="407"/>
      <c r="AQ52" s="408"/>
      <c r="AR52" s="409"/>
      <c r="AS52" s="409"/>
      <c r="AT52" s="405" t="str">
        <f>IF(ER!$L$9=0,"",VLOOKUP(ER!B8,ER!$C$5:$O$8,10,0))</f>
        <v/>
      </c>
      <c r="AU52" s="405"/>
      <c r="AV52" s="406"/>
      <c r="AW52" s="407" t="str">
        <f>IF(ER!$L$9=0,"",VLOOKUP(ER!B8,ER!$C$5:$O$8,11,0))</f>
        <v/>
      </c>
      <c r="AX52" s="407"/>
      <c r="AY52" s="407"/>
      <c r="AZ52" s="407" t="str">
        <f>IF(ER!$L$9=0,"",VLOOKUP(ER!B8,ER!$C$5:$O$8,12,0))</f>
        <v/>
      </c>
      <c r="BA52" s="407"/>
      <c r="BB52" s="407"/>
      <c r="BC52" s="407" t="str">
        <f>IF(ER!$L$9=0,"",VLOOKUP(ER!B8,ER!$C$5:$O$8,13,0))</f>
        <v/>
      </c>
      <c r="BD52" s="407"/>
      <c r="BE52" s="407"/>
      <c r="BF52" s="389" t="str">
        <f>IF(ER!$L$9=0,"",VLOOKUP(ER!B8,ER!$C$5:$O$8,5,0))</f>
        <v/>
      </c>
      <c r="BG52" s="389"/>
      <c r="BH52" s="149" t="str">
        <f>IF(ER!$L$9=0,"",":")</f>
        <v/>
      </c>
      <c r="BI52" s="391" t="str">
        <f>IF(ER!$L$9=0,"",VLOOKUP(ER!B8,ER!$C$5:$O$8,6,0))</f>
        <v/>
      </c>
      <c r="BJ52" s="407"/>
      <c r="BK52" s="449" t="str">
        <f>IF(ER!$L$9=0,"",BF52-BI52)</f>
        <v/>
      </c>
      <c r="BL52" s="449"/>
      <c r="BM52" s="450"/>
      <c r="BN52" s="407" t="str">
        <f>IF(ER!$L$9=0,"",VLOOKUP(ER!B8,ER!$C$5:$O$8,7,0))</f>
        <v/>
      </c>
      <c r="BO52" s="407"/>
      <c r="BP52" s="451"/>
      <c r="BQ52" s="75"/>
      <c r="BR52" s="75"/>
      <c r="BS52" s="75"/>
      <c r="BT52" s="76"/>
      <c r="BU52" s="75"/>
      <c r="BV52" s="75"/>
      <c r="BW52" s="74"/>
      <c r="BX52" s="74"/>
      <c r="BY52" s="74"/>
      <c r="BZ52" s="74"/>
      <c r="CA52" s="74"/>
      <c r="CB52" s="74"/>
      <c r="CC52" s="74"/>
      <c r="CD52" s="22"/>
      <c r="CE52" s="22"/>
      <c r="CF52" s="22"/>
      <c r="CG52" s="22"/>
      <c r="CH52" s="22"/>
      <c r="CI52" s="22"/>
      <c r="CJ52" s="22"/>
    </row>
    <row r="53" spans="1:94" s="21" customFormat="1" ht="18" customHeight="1" thickBot="1">
      <c r="A53" s="67"/>
      <c r="C53" s="94"/>
      <c r="D53" s="94"/>
      <c r="E53" s="94"/>
      <c r="F53" s="94"/>
      <c r="G53" s="94"/>
      <c r="H53" s="94"/>
      <c r="I53" s="94"/>
      <c r="K53" s="68"/>
      <c r="L53" s="68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1"/>
      <c r="BL53" s="71"/>
      <c r="BM53" s="71"/>
      <c r="BN53" s="70"/>
      <c r="BO53" s="70"/>
      <c r="BP53" s="70"/>
      <c r="BQ53" s="75"/>
      <c r="BR53" s="75"/>
      <c r="BS53" s="75"/>
      <c r="BT53" s="76"/>
      <c r="BU53" s="75"/>
      <c r="BV53" s="75"/>
      <c r="BW53" s="74"/>
      <c r="BX53" s="74"/>
      <c r="BY53" s="74"/>
      <c r="BZ53" s="74"/>
      <c r="CA53" s="74"/>
      <c r="CB53" s="74"/>
      <c r="CC53" s="74"/>
      <c r="CD53" s="22"/>
      <c r="CE53" s="22"/>
      <c r="CF53" s="22"/>
      <c r="CG53" s="22"/>
      <c r="CH53" s="22"/>
      <c r="CI53" s="22"/>
      <c r="CJ53" s="22"/>
    </row>
    <row r="54" spans="1:94" s="21" customFormat="1" ht="18" customHeight="1">
      <c r="A54" s="67"/>
      <c r="C54" s="94"/>
      <c r="D54" s="94"/>
      <c r="E54" s="94"/>
      <c r="F54" s="94"/>
      <c r="G54" s="94"/>
      <c r="H54" s="94"/>
      <c r="I54" s="94"/>
      <c r="K54" s="68"/>
      <c r="L54" s="68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452" t="str">
        <f>M62</f>
        <v>A1</v>
      </c>
      <c r="AI54" s="453"/>
      <c r="AJ54" s="453"/>
      <c r="AK54" s="453" t="str">
        <f>M63</f>
        <v>A2</v>
      </c>
      <c r="AL54" s="453"/>
      <c r="AM54" s="453"/>
      <c r="AN54" s="453" t="str">
        <f>M64</f>
        <v>B2</v>
      </c>
      <c r="AO54" s="453"/>
      <c r="AP54" s="453"/>
      <c r="AQ54" s="453" t="str">
        <f>M65</f>
        <v>B1</v>
      </c>
      <c r="AR54" s="453"/>
      <c r="AS54" s="458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1"/>
      <c r="BL54" s="71"/>
      <c r="BM54" s="71"/>
      <c r="BN54" s="70"/>
      <c r="BO54" s="70"/>
      <c r="BP54" s="70"/>
      <c r="BQ54" s="75"/>
      <c r="BR54" s="75"/>
      <c r="BS54" s="75"/>
      <c r="BT54" s="76"/>
      <c r="BU54" s="75"/>
      <c r="BV54" s="75"/>
      <c r="BW54" s="74"/>
      <c r="BX54" s="74"/>
      <c r="BY54" s="74"/>
      <c r="BZ54" s="74"/>
      <c r="CA54" s="74"/>
      <c r="CB54" s="74"/>
      <c r="CC54" s="74"/>
      <c r="CD54" s="22"/>
      <c r="CE54" s="22"/>
      <c r="CF54" s="22"/>
      <c r="CG54" s="22"/>
      <c r="CH54" s="22"/>
      <c r="CI54" s="22"/>
      <c r="CJ54" s="22"/>
    </row>
    <row r="55" spans="1:94" s="21" customFormat="1" ht="18" customHeight="1">
      <c r="A55" s="67"/>
      <c r="C55" s="94"/>
      <c r="D55" s="94"/>
      <c r="E55" s="94"/>
      <c r="F55" s="94"/>
      <c r="G55" s="94"/>
      <c r="H55" s="94"/>
      <c r="I55" s="94"/>
      <c r="K55" s="68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454"/>
      <c r="AI55" s="455"/>
      <c r="AJ55" s="455"/>
      <c r="AK55" s="455"/>
      <c r="AL55" s="455"/>
      <c r="AM55" s="455"/>
      <c r="AN55" s="455"/>
      <c r="AO55" s="455"/>
      <c r="AP55" s="455"/>
      <c r="AQ55" s="455"/>
      <c r="AR55" s="455"/>
      <c r="AS55" s="459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1"/>
      <c r="BL55" s="71"/>
      <c r="BM55" s="71"/>
      <c r="BN55" s="70"/>
      <c r="BO55" s="70"/>
      <c r="BP55" s="70"/>
      <c r="BQ55" s="75"/>
      <c r="BR55" s="75"/>
      <c r="BS55" s="75"/>
      <c r="BT55" s="76"/>
      <c r="BU55" s="75"/>
      <c r="BV55" s="75"/>
      <c r="BW55" s="74"/>
      <c r="BX55" s="74"/>
      <c r="BY55" s="74"/>
      <c r="BZ55" s="74"/>
      <c r="CA55" s="74"/>
      <c r="CB55" s="74"/>
      <c r="CC55" s="74"/>
      <c r="CD55" s="22"/>
      <c r="CE55" s="22"/>
      <c r="CF55" s="22"/>
      <c r="CG55" s="22"/>
      <c r="CH55" s="74"/>
      <c r="CI55" s="74"/>
      <c r="CJ55" s="74"/>
      <c r="CK55" s="67"/>
      <c r="CL55" s="67"/>
      <c r="CM55" s="67"/>
      <c r="CN55" s="67"/>
      <c r="CO55" s="67"/>
      <c r="CP55" s="67"/>
    </row>
    <row r="56" spans="1:94" s="21" customFormat="1" ht="18" customHeight="1">
      <c r="B56" s="22"/>
      <c r="C56" s="94"/>
      <c r="D56" s="94"/>
      <c r="E56" s="94"/>
      <c r="F56" s="94"/>
      <c r="G56" s="94"/>
      <c r="H56" s="94"/>
      <c r="I56" s="94"/>
      <c r="K56" s="68"/>
      <c r="L56" s="68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454"/>
      <c r="AI56" s="455"/>
      <c r="AJ56" s="455"/>
      <c r="AK56" s="455"/>
      <c r="AL56" s="455"/>
      <c r="AM56" s="455"/>
      <c r="AN56" s="455"/>
      <c r="AO56" s="455"/>
      <c r="AP56" s="455"/>
      <c r="AQ56" s="455"/>
      <c r="AR56" s="455"/>
      <c r="AS56" s="459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1"/>
      <c r="BL56" s="71"/>
      <c r="BM56" s="71"/>
      <c r="BN56" s="70"/>
      <c r="BO56" s="70"/>
      <c r="BP56" s="70"/>
      <c r="BQ56" s="75"/>
      <c r="BR56" s="75"/>
      <c r="BS56" s="75"/>
      <c r="BT56" s="76"/>
      <c r="BU56" s="75"/>
      <c r="BV56" s="75"/>
      <c r="BW56" s="74"/>
      <c r="BX56" s="74"/>
      <c r="BY56" s="74"/>
      <c r="BZ56" s="74"/>
      <c r="CA56" s="74"/>
      <c r="CB56" s="74"/>
      <c r="CC56" s="74"/>
      <c r="CD56" s="22"/>
      <c r="CE56" s="22"/>
      <c r="CF56" s="22"/>
      <c r="CG56" s="22"/>
      <c r="CH56" s="74"/>
      <c r="CI56" s="74"/>
      <c r="CJ56" s="74"/>
      <c r="CK56" s="67"/>
      <c r="CL56" s="67"/>
      <c r="CM56" s="67"/>
      <c r="CN56" s="67"/>
      <c r="CO56" s="67"/>
      <c r="CP56" s="67"/>
    </row>
    <row r="57" spans="1:94" s="21" customFormat="1" ht="18" customHeight="1">
      <c r="C57" s="94"/>
      <c r="D57" s="94"/>
      <c r="E57" s="94"/>
      <c r="F57" s="94"/>
      <c r="G57" s="94"/>
      <c r="H57" s="94"/>
      <c r="I57" s="94"/>
      <c r="K57" s="68"/>
      <c r="L57" s="68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454"/>
      <c r="AI57" s="455"/>
      <c r="AJ57" s="455"/>
      <c r="AK57" s="455"/>
      <c r="AL57" s="455"/>
      <c r="AM57" s="455"/>
      <c r="AN57" s="455"/>
      <c r="AO57" s="455"/>
      <c r="AP57" s="455"/>
      <c r="AQ57" s="455"/>
      <c r="AR57" s="455"/>
      <c r="AS57" s="459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1"/>
      <c r="BL57" s="71"/>
      <c r="BM57" s="71"/>
      <c r="BN57" s="70"/>
      <c r="BO57" s="70"/>
      <c r="BP57" s="70"/>
      <c r="BQ57" s="75"/>
      <c r="BR57" s="75"/>
      <c r="BS57" s="75"/>
      <c r="BT57" s="76"/>
      <c r="BU57" s="75"/>
      <c r="BV57" s="75"/>
      <c r="BW57" s="74"/>
      <c r="BX57" s="74"/>
      <c r="BY57" s="74"/>
      <c r="BZ57" s="74"/>
      <c r="CA57" s="74"/>
      <c r="CB57" s="74"/>
      <c r="CC57" s="74"/>
      <c r="CD57" s="22"/>
      <c r="CE57" s="22"/>
      <c r="CF57" s="22"/>
      <c r="CG57" s="22"/>
      <c r="CH57" s="22"/>
      <c r="CI57" s="22"/>
      <c r="CJ57" s="22"/>
    </row>
    <row r="58" spans="1:94" s="21" customFormat="1" ht="18" customHeight="1">
      <c r="C58" s="94"/>
      <c r="D58" s="94"/>
      <c r="E58" s="94"/>
      <c r="F58" s="94"/>
      <c r="G58" s="94"/>
      <c r="H58" s="94"/>
      <c r="I58" s="94"/>
      <c r="K58" s="68"/>
      <c r="L58" s="68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454"/>
      <c r="AI58" s="455"/>
      <c r="AJ58" s="455"/>
      <c r="AK58" s="455"/>
      <c r="AL58" s="455"/>
      <c r="AM58" s="455"/>
      <c r="AN58" s="455"/>
      <c r="AO58" s="455"/>
      <c r="AP58" s="455"/>
      <c r="AQ58" s="455"/>
      <c r="AR58" s="455"/>
      <c r="AS58" s="459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1"/>
      <c r="BL58" s="71"/>
      <c r="BM58" s="71"/>
      <c r="BN58" s="70"/>
      <c r="BO58" s="70"/>
      <c r="BP58" s="70"/>
      <c r="BQ58" s="75"/>
      <c r="BR58" s="75"/>
      <c r="BS58" s="75"/>
      <c r="BT58" s="76"/>
      <c r="BU58" s="75"/>
      <c r="BV58" s="75"/>
      <c r="BW58" s="74"/>
      <c r="BX58" s="74"/>
      <c r="BY58" s="74"/>
      <c r="BZ58" s="74"/>
      <c r="CA58" s="74"/>
      <c r="CB58" s="74"/>
      <c r="CC58" s="74"/>
      <c r="CD58" s="22"/>
      <c r="CE58" s="22"/>
      <c r="CF58" s="22"/>
      <c r="CG58" s="22"/>
      <c r="CH58" s="22"/>
      <c r="CI58" s="22"/>
      <c r="CJ58" s="22"/>
    </row>
    <row r="59" spans="1:94" s="21" customFormat="1" ht="18" customHeight="1">
      <c r="C59" s="94"/>
      <c r="D59" s="94"/>
      <c r="E59" s="94"/>
      <c r="F59" s="94"/>
      <c r="G59" s="94"/>
      <c r="H59" s="94"/>
      <c r="I59" s="94"/>
      <c r="K59" s="68"/>
      <c r="L59" s="68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454"/>
      <c r="AI59" s="455"/>
      <c r="AJ59" s="455"/>
      <c r="AK59" s="455"/>
      <c r="AL59" s="455"/>
      <c r="AM59" s="455"/>
      <c r="AN59" s="455"/>
      <c r="AO59" s="455"/>
      <c r="AP59" s="455"/>
      <c r="AQ59" s="455"/>
      <c r="AR59" s="455"/>
      <c r="AS59" s="459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1"/>
      <c r="BL59" s="71"/>
      <c r="BM59" s="71"/>
      <c r="BN59" s="70"/>
      <c r="BO59" s="70"/>
      <c r="BP59" s="70"/>
      <c r="BQ59" s="75"/>
      <c r="BR59" s="75"/>
      <c r="BS59" s="75"/>
      <c r="BT59" s="76"/>
      <c r="BU59" s="75"/>
      <c r="BV59" s="75"/>
      <c r="BW59" s="74"/>
      <c r="BX59" s="74"/>
      <c r="BY59" s="74"/>
      <c r="BZ59" s="74"/>
      <c r="CA59" s="74"/>
      <c r="CB59" s="74"/>
      <c r="CC59" s="74"/>
      <c r="CD59" s="22"/>
      <c r="CE59" s="22"/>
      <c r="CF59" s="22"/>
      <c r="CG59" s="22"/>
      <c r="CH59" s="22"/>
      <c r="CI59" s="22"/>
      <c r="CJ59" s="22"/>
    </row>
    <row r="60" spans="1:94" s="21" customFormat="1" ht="18" customHeight="1" thickBot="1">
      <c r="A60" s="25"/>
      <c r="B60" s="17"/>
      <c r="C60" s="438" t="s">
        <v>26</v>
      </c>
      <c r="D60" s="439"/>
      <c r="E60" s="439"/>
      <c r="F60" s="439"/>
      <c r="G60" s="439"/>
      <c r="H60" s="439"/>
      <c r="I60" s="440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454"/>
      <c r="AI60" s="455"/>
      <c r="AJ60" s="455"/>
      <c r="AK60" s="455"/>
      <c r="AL60" s="455"/>
      <c r="AM60" s="455"/>
      <c r="AN60" s="455"/>
      <c r="AO60" s="455"/>
      <c r="AP60" s="455"/>
      <c r="AQ60" s="455"/>
      <c r="AR60" s="455"/>
      <c r="AS60" s="459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5"/>
      <c r="BR60" s="75"/>
      <c r="BS60" s="75"/>
      <c r="BT60" s="76"/>
      <c r="BU60" s="75"/>
      <c r="BV60" s="75"/>
      <c r="BW60" s="74"/>
      <c r="BX60" s="74"/>
      <c r="BY60" s="74"/>
      <c r="BZ60" s="74"/>
      <c r="CA60" s="74"/>
      <c r="CB60" s="74"/>
      <c r="CC60" s="74"/>
      <c r="CD60" s="22"/>
      <c r="CE60" s="22"/>
      <c r="CF60" s="22"/>
      <c r="CG60" s="22"/>
      <c r="CH60" s="22"/>
      <c r="CI60" s="22"/>
      <c r="CJ60" s="22"/>
    </row>
    <row r="61" spans="1:94" s="21" customFormat="1" ht="18" customHeight="1" thickBot="1">
      <c r="C61" s="441" t="s">
        <v>27</v>
      </c>
      <c r="D61" s="442"/>
      <c r="E61" s="442"/>
      <c r="F61" s="443"/>
      <c r="G61" s="441" t="s">
        <v>28</v>
      </c>
      <c r="H61" s="442"/>
      <c r="I61" s="443"/>
      <c r="K61" s="444" t="str">
        <f>IF(ER!L18=0,AC18,IF(ER!B18&lt;&gt;ER!L18,"es liegen nicht alle Ergebnisse vor",AC18))</f>
        <v>Goldrunde</v>
      </c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6"/>
      <c r="AH61" s="456"/>
      <c r="AI61" s="457"/>
      <c r="AJ61" s="457"/>
      <c r="AK61" s="457"/>
      <c r="AL61" s="457"/>
      <c r="AM61" s="457"/>
      <c r="AN61" s="457"/>
      <c r="AO61" s="457"/>
      <c r="AP61" s="457"/>
      <c r="AQ61" s="457"/>
      <c r="AR61" s="457"/>
      <c r="AS61" s="460"/>
      <c r="AT61" s="447" t="s">
        <v>29</v>
      </c>
      <c r="AU61" s="448"/>
      <c r="AV61" s="448"/>
      <c r="AW61" s="448" t="s">
        <v>30</v>
      </c>
      <c r="AX61" s="448"/>
      <c r="AY61" s="448"/>
      <c r="AZ61" s="448" t="s">
        <v>31</v>
      </c>
      <c r="BA61" s="448"/>
      <c r="BB61" s="448"/>
      <c r="BC61" s="448" t="s">
        <v>32</v>
      </c>
      <c r="BD61" s="448"/>
      <c r="BE61" s="448"/>
      <c r="BF61" s="448" t="s">
        <v>33</v>
      </c>
      <c r="BG61" s="448"/>
      <c r="BH61" s="448"/>
      <c r="BI61" s="448"/>
      <c r="BJ61" s="448"/>
      <c r="BK61" s="448" t="s">
        <v>34</v>
      </c>
      <c r="BL61" s="448"/>
      <c r="BM61" s="461"/>
      <c r="BN61" s="448" t="s">
        <v>35</v>
      </c>
      <c r="BO61" s="448"/>
      <c r="BP61" s="462"/>
      <c r="BQ61" s="75"/>
      <c r="BR61" s="75"/>
      <c r="BS61" s="75"/>
      <c r="BT61" s="76"/>
      <c r="BU61" s="75"/>
      <c r="BV61" s="75"/>
      <c r="BW61" s="74"/>
      <c r="BX61" s="74"/>
      <c r="BY61" s="74"/>
      <c r="BZ61" s="74"/>
      <c r="CA61" s="74"/>
      <c r="CB61" s="74"/>
      <c r="CC61" s="74"/>
      <c r="CD61" s="22"/>
      <c r="CE61" s="22"/>
      <c r="CF61" s="22"/>
      <c r="CG61" s="22"/>
      <c r="CH61" s="22"/>
      <c r="CI61" s="22"/>
      <c r="CJ61" s="22"/>
    </row>
    <row r="62" spans="1:94" s="21" customFormat="1" ht="18" customHeight="1">
      <c r="B62" s="95"/>
      <c r="C62" s="400"/>
      <c r="D62" s="400"/>
      <c r="E62" s="400"/>
      <c r="F62" s="400"/>
      <c r="G62" s="400"/>
      <c r="H62" s="400"/>
      <c r="I62" s="400"/>
      <c r="K62" s="429" t="str">
        <f>IF(ER!$L$18=0,"",1)</f>
        <v/>
      </c>
      <c r="L62" s="430"/>
      <c r="M62" s="431" t="str">
        <f>IF(ER!$L$18=0,AC19,VLOOKUP(ER!B14,ER!$C$14:$O$17,4,0))</f>
        <v>A1</v>
      </c>
      <c r="N62" s="432"/>
      <c r="O62" s="432"/>
      <c r="P62" s="432"/>
      <c r="Q62" s="432"/>
      <c r="R62" s="432"/>
      <c r="S62" s="432"/>
      <c r="T62" s="432"/>
      <c r="U62" s="432"/>
      <c r="V62" s="432"/>
      <c r="W62" s="432"/>
      <c r="X62" s="432"/>
      <c r="Y62" s="432"/>
      <c r="Z62" s="432"/>
      <c r="AA62" s="432"/>
      <c r="AB62" s="432"/>
      <c r="AC62" s="432"/>
      <c r="AD62" s="432"/>
      <c r="AE62" s="432"/>
      <c r="AF62" s="432"/>
      <c r="AG62" s="432"/>
      <c r="AH62" s="433"/>
      <c r="AI62" s="433"/>
      <c r="AJ62" s="434"/>
      <c r="AK62" s="426" t="str">
        <f>IF(AND(M62&amp;$AK$54=VLOOKUP(M62&amp;$AK$54,ER!$D$23:$H$46,1,0),VLOOKUP(M62&amp;$AK$54,ER!$D$23:$H$46,4,0)&lt;&gt;""),VLOOKUP(M62&amp;$AK$54,ER!$D$23:$H$46,4,0),VLOOKUP(M62&amp;$AK$54,ER!$D$23:$H$46,5,0))</f>
        <v/>
      </c>
      <c r="AL62" s="426"/>
      <c r="AM62" s="426"/>
      <c r="AN62" s="426" t="str">
        <f>IF(AND(M62&amp;$AN$54=VLOOKUP(M62&amp;$AN$54,ER!$D$23:$H$46,1,0),VLOOKUP(M62&amp;$AN$54,ER!$D$23:$H$46,4,0)&lt;&gt;""),VLOOKUP(M62&amp;$AN$54,ER!$D$23:$H$46,4,0),VLOOKUP(M62&amp;$AN$54,ER!$D$23:$H$46,5,0))</f>
        <v/>
      </c>
      <c r="AO62" s="426"/>
      <c r="AP62" s="426"/>
      <c r="AQ62" s="435" t="str">
        <f>IF(AND(M62&amp;$AQ$54=VLOOKUP(M62&amp;$AQ$54,ER!$D$23:$H$46,1,0),VLOOKUP(M62&amp;$AQ$54,ER!$D$23:$H$46,4,0)&lt;&gt;""),VLOOKUP(M62&amp;$AQ$54,ER!$D$23:$H$46,4,0),VLOOKUP(M62&amp;$AQ$54,ER!$D$23:$H$46,5,0))</f>
        <v/>
      </c>
      <c r="AR62" s="436"/>
      <c r="AS62" s="436"/>
      <c r="AT62" s="436" t="str">
        <f>IF(ER!$L$18=0,"",VLOOKUP(ER!B14,ER!$C$14:$O$17,10,0))</f>
        <v/>
      </c>
      <c r="AU62" s="436"/>
      <c r="AV62" s="437"/>
      <c r="AW62" s="422" t="str">
        <f>IF(ER!$L$18=0,"",VLOOKUP(ER!B14,ER!$C$14:$O$17,11,0))</f>
        <v/>
      </c>
      <c r="AX62" s="423"/>
      <c r="AY62" s="425"/>
      <c r="AZ62" s="422" t="str">
        <f>IF(ER!$L$18=0,"",VLOOKUP(ER!B14,ER!$C$14:$O$17,12,0))</f>
        <v/>
      </c>
      <c r="BA62" s="423"/>
      <c r="BB62" s="425"/>
      <c r="BC62" s="422" t="str">
        <f>IF(ER!$L$18=0,"",VLOOKUP(ER!B14,ER!$C$14:$O$17,13,0))</f>
        <v/>
      </c>
      <c r="BD62" s="423"/>
      <c r="BE62" s="425"/>
      <c r="BF62" s="423" t="str">
        <f>IF(ER!$L$18=0,"",VLOOKUP(ER!B14,ER!$C$14:$O$17,5,0))</f>
        <v/>
      </c>
      <c r="BG62" s="423"/>
      <c r="BH62" s="147" t="str">
        <f>IF(ER!$L$18=0,"",":")</f>
        <v/>
      </c>
      <c r="BI62" s="425" t="str">
        <f>IF(ER!$L$18=0,"",VLOOKUP(ER!B14,ER!$C$14:$O$17,6,0))</f>
        <v/>
      </c>
      <c r="BJ62" s="426"/>
      <c r="BK62" s="427" t="str">
        <f>IF(ER!$L$18=0,"",BF62-BI62)</f>
        <v/>
      </c>
      <c r="BL62" s="427"/>
      <c r="BM62" s="428"/>
      <c r="BN62" s="422" t="str">
        <f>IF(ER!$L$18=0,"",VLOOKUP(ER!B14,ER!$C$14:$O$17,7,0))</f>
        <v/>
      </c>
      <c r="BO62" s="423"/>
      <c r="BP62" s="424"/>
      <c r="BQ62" s="75"/>
      <c r="BR62" s="75"/>
      <c r="BS62" s="75"/>
      <c r="BT62" s="76"/>
      <c r="BU62" s="75"/>
      <c r="BV62" s="75"/>
      <c r="BW62" s="74"/>
      <c r="BX62" s="74"/>
      <c r="BY62" s="74"/>
      <c r="BZ62" s="74"/>
      <c r="CA62" s="74"/>
      <c r="CB62" s="74"/>
      <c r="CC62" s="74"/>
      <c r="CD62" s="22"/>
      <c r="CE62" s="22"/>
      <c r="CF62" s="22"/>
      <c r="CG62" s="22"/>
      <c r="CH62" s="22"/>
      <c r="CI62" s="22"/>
      <c r="CJ62" s="22"/>
    </row>
    <row r="63" spans="1:94" s="21" customFormat="1" ht="18" customHeight="1">
      <c r="C63" s="400"/>
      <c r="D63" s="400"/>
      <c r="E63" s="400"/>
      <c r="F63" s="400"/>
      <c r="G63" s="400"/>
      <c r="H63" s="400"/>
      <c r="I63" s="400"/>
      <c r="J63" s="17"/>
      <c r="K63" s="414" t="str">
        <f>IF(ER!$L$18=0,"",IF(VLOOKUP(ER!B15,ER!$C$14:$E$17,3,0)=MAX(K$62:K62),"",ER!B15))</f>
        <v/>
      </c>
      <c r="L63" s="415"/>
      <c r="M63" s="416" t="str">
        <f>IF(ER!$L$18=0,AC20,VLOOKUP(ER!B15,ER!$C$14:$O$17,4,0))</f>
        <v>A2</v>
      </c>
      <c r="N63" s="417"/>
      <c r="O63" s="417"/>
      <c r="P63" s="417"/>
      <c r="Q63" s="417"/>
      <c r="R63" s="417"/>
      <c r="S63" s="417"/>
      <c r="T63" s="417"/>
      <c r="U63" s="417"/>
      <c r="V63" s="417"/>
      <c r="W63" s="417"/>
      <c r="X63" s="417"/>
      <c r="Y63" s="417"/>
      <c r="Z63" s="417"/>
      <c r="AA63" s="417"/>
      <c r="AB63" s="417"/>
      <c r="AC63" s="417"/>
      <c r="AD63" s="417"/>
      <c r="AE63" s="417"/>
      <c r="AF63" s="417"/>
      <c r="AG63" s="417"/>
      <c r="AH63" s="418" t="str">
        <f>IF(AND(M63&amp;$AH$54=VLOOKUP(M63&amp;$AH$54,ER!$D$23:$H$46,1,0),VLOOKUP(M63&amp;$AH$54,ER!$D$23:$H$46,4,0)&lt;&gt;""),VLOOKUP(M63&amp;$AH$54,ER!$D$23:$H$46,4,0),VLOOKUP(M63&amp;$AH$54,ER!$D$23:$H$46,5,0))</f>
        <v/>
      </c>
      <c r="AI63" s="418"/>
      <c r="AJ63" s="419"/>
      <c r="AK63" s="420"/>
      <c r="AL63" s="420"/>
      <c r="AM63" s="420"/>
      <c r="AN63" s="411" t="str">
        <f>IF(AND(M63&amp;$AN$54=VLOOKUP(M63&amp;$AN$54,ER!$D$23:$H$46,1,0),VLOOKUP(M63&amp;$AN$54,ER!$D$23:$H$46,4,0)&lt;&gt;""),VLOOKUP(M63&amp;$AN$54,ER!$D$23:$H$46,4,0),VLOOKUP(M63&amp;$AN$54,ER!$D$23:$H$46,5,0))</f>
        <v/>
      </c>
      <c r="AO63" s="411"/>
      <c r="AP63" s="411"/>
      <c r="AQ63" s="421" t="str">
        <f>IF(AND(M63&amp;$AQ$54=VLOOKUP(M63&amp;$AQ$54,ER!$D$23:$H$46,1,0),VLOOKUP(M63&amp;$AQ$54,ER!$D$23:$H$46,4,0)&lt;&gt;""),VLOOKUP(M63&amp;$AQ$54,ER!$D$23:$H$46,4,0),VLOOKUP(M63&amp;$AQ$54,ER!$D$23:$H$46,5,0))</f>
        <v/>
      </c>
      <c r="AR63" s="418"/>
      <c r="AS63" s="418"/>
      <c r="AT63" s="418" t="str">
        <f>IF(ER!$L$18=0,"",VLOOKUP(ER!B15,ER!$C$14:$O$17,10,0))</f>
        <v/>
      </c>
      <c r="AU63" s="418"/>
      <c r="AV63" s="419"/>
      <c r="AW63" s="397" t="str">
        <f>IF(ER!$L$18=0,"",VLOOKUP(ER!B15,ER!$C$14:$O$17,11,0))</f>
        <v/>
      </c>
      <c r="AX63" s="398"/>
      <c r="AY63" s="410"/>
      <c r="AZ63" s="397" t="str">
        <f>IF(ER!$L$18=0,"",VLOOKUP(ER!B15,ER!$C$14:$O$17,12,0))</f>
        <v/>
      </c>
      <c r="BA63" s="398"/>
      <c r="BB63" s="410"/>
      <c r="BC63" s="397" t="str">
        <f>IF(ER!$L$18=0,"",VLOOKUP(ER!B15,ER!$C$14:$O$17,13,0))</f>
        <v/>
      </c>
      <c r="BD63" s="398"/>
      <c r="BE63" s="410"/>
      <c r="BF63" s="398" t="str">
        <f>IF(ER!$L$18=0,"",VLOOKUP(ER!B15,ER!$C$14:$O$17,5,0))</f>
        <v/>
      </c>
      <c r="BG63" s="398"/>
      <c r="BH63" s="148" t="str">
        <f>IF(ER!$L$18=0,"",":")</f>
        <v/>
      </c>
      <c r="BI63" s="410" t="str">
        <f>IF(ER!$L$18=0,"",VLOOKUP(ER!B15,ER!$C$14:$O$17,6,0))</f>
        <v/>
      </c>
      <c r="BJ63" s="411"/>
      <c r="BK63" s="412" t="str">
        <f>IF(ER!$L$18=0,"",BF63-BI63)</f>
        <v/>
      </c>
      <c r="BL63" s="412"/>
      <c r="BM63" s="413"/>
      <c r="BN63" s="397" t="str">
        <f>IF(ER!$L$18=0,"",VLOOKUP(ER!B15,ER!$C$14:$O$17,7,0))</f>
        <v/>
      </c>
      <c r="BO63" s="398"/>
      <c r="BP63" s="399"/>
      <c r="BQ63" s="75"/>
      <c r="BR63" s="75"/>
      <c r="BS63" s="75"/>
      <c r="BT63" s="76"/>
      <c r="BU63" s="75"/>
      <c r="BV63" s="75"/>
      <c r="BW63" s="74"/>
      <c r="BX63" s="74"/>
      <c r="BY63" s="74"/>
      <c r="BZ63" s="74"/>
      <c r="CA63" s="74"/>
      <c r="CB63" s="74"/>
      <c r="CC63" s="74"/>
      <c r="CD63" s="22"/>
      <c r="CE63" s="22"/>
      <c r="CF63" s="22"/>
      <c r="CG63" s="22"/>
      <c r="CH63" s="74"/>
      <c r="CI63" s="74"/>
      <c r="CJ63" s="74"/>
      <c r="CK63" s="67"/>
      <c r="CL63" s="67"/>
      <c r="CM63" s="67"/>
      <c r="CN63" s="67"/>
      <c r="CO63" s="67"/>
      <c r="CP63" s="67"/>
    </row>
    <row r="64" spans="1:94" s="21" customFormat="1" ht="18" customHeight="1">
      <c r="C64" s="400"/>
      <c r="D64" s="400"/>
      <c r="E64" s="400"/>
      <c r="F64" s="400"/>
      <c r="G64" s="400"/>
      <c r="H64" s="400"/>
      <c r="I64" s="400"/>
      <c r="K64" s="414" t="str">
        <f>IF(ER!$L$18=0,"",IF(VLOOKUP(ER!B16,ER!$C$14:$E$17,3,0)=MAX(K$62:K63),"",ER!B16))</f>
        <v/>
      </c>
      <c r="L64" s="415"/>
      <c r="M64" s="416" t="str">
        <f>IF(ER!$L$18=0,AC21,VLOOKUP(ER!B16,ER!$C$14:$O$17,4,0))</f>
        <v>B2</v>
      </c>
      <c r="N64" s="417"/>
      <c r="O64" s="417"/>
      <c r="P64" s="417"/>
      <c r="Q64" s="417"/>
      <c r="R64" s="417"/>
      <c r="S64" s="417"/>
      <c r="T64" s="417"/>
      <c r="U64" s="417"/>
      <c r="V64" s="417"/>
      <c r="W64" s="417"/>
      <c r="X64" s="417"/>
      <c r="Y64" s="417"/>
      <c r="Z64" s="417"/>
      <c r="AA64" s="417"/>
      <c r="AB64" s="417"/>
      <c r="AC64" s="417"/>
      <c r="AD64" s="417"/>
      <c r="AE64" s="417"/>
      <c r="AF64" s="417"/>
      <c r="AG64" s="417"/>
      <c r="AH64" s="418" t="str">
        <f>IF(AND(M64&amp;$AH$54=VLOOKUP(M64&amp;$AH$54,ER!$D$23:$H$46,1,0),VLOOKUP(M64&amp;$AH$54,ER!$D$23:$H$46,4,0)&lt;&gt;""),VLOOKUP(M64&amp;$AH$54,ER!$D$23:$H$46,4,0),VLOOKUP(M64&amp;$AH$54,ER!$D$23:$H$46,5,0))</f>
        <v/>
      </c>
      <c r="AI64" s="418"/>
      <c r="AJ64" s="419"/>
      <c r="AK64" s="411" t="str">
        <f>IF(AND(M64&amp;$AK$54=VLOOKUP(M64&amp;$AK$54,ER!$D$23:$H$46,1,0),VLOOKUP(M64&amp;$AK$54,ER!$D$23:$H$46,4,0)&lt;&gt;""),VLOOKUP(M64&amp;$AK$54,ER!$D$23:$H$46,4,0),VLOOKUP(M64&amp;$AK$54,ER!$D$23:$H$46,5,0))</f>
        <v/>
      </c>
      <c r="AL64" s="411"/>
      <c r="AM64" s="411"/>
      <c r="AN64" s="420"/>
      <c r="AO64" s="420"/>
      <c r="AP64" s="420"/>
      <c r="AQ64" s="421" t="str">
        <f>IF(AND(M64&amp;$AQ$54=VLOOKUP(M64&amp;$AQ$54,ER!$D$23:$H$46,1,0),VLOOKUP(M64&amp;$AQ$54,ER!$D$23:$H$46,4,0)&lt;&gt;""),VLOOKUP(M64&amp;$AQ$54,ER!$D$23:$H$46,4,0),VLOOKUP(M64&amp;$AQ$54,ER!$D$23:$H$46,5,0))</f>
        <v/>
      </c>
      <c r="AR64" s="418"/>
      <c r="AS64" s="418"/>
      <c r="AT64" s="418" t="str">
        <f>IF(ER!$L$18=0,"",VLOOKUP(ER!B16,ER!$C$14:$O$17,10,0))</f>
        <v/>
      </c>
      <c r="AU64" s="418"/>
      <c r="AV64" s="419"/>
      <c r="AW64" s="397" t="str">
        <f>IF(ER!$L$18=0,"",VLOOKUP(ER!B16,ER!$C$14:$O$17,11,0))</f>
        <v/>
      </c>
      <c r="AX64" s="398"/>
      <c r="AY64" s="410"/>
      <c r="AZ64" s="397" t="str">
        <f>IF(ER!$L$18=0,"",VLOOKUP(ER!B16,ER!$C$14:$O$17,12,0))</f>
        <v/>
      </c>
      <c r="BA64" s="398"/>
      <c r="BB64" s="410"/>
      <c r="BC64" s="397" t="str">
        <f>IF(ER!$L$18=0,"",VLOOKUP(ER!B16,ER!$C$14:$O$17,13,0))</f>
        <v/>
      </c>
      <c r="BD64" s="398"/>
      <c r="BE64" s="410"/>
      <c r="BF64" s="398" t="str">
        <f>IF(ER!$L$18=0,"",VLOOKUP(ER!B16,ER!$C$14:$O$17,5,0))</f>
        <v/>
      </c>
      <c r="BG64" s="398"/>
      <c r="BH64" s="148" t="str">
        <f>IF(ER!$L$18=0,"",":")</f>
        <v/>
      </c>
      <c r="BI64" s="410" t="str">
        <f>IF(ER!$L$18=0,"",VLOOKUP(ER!B16,ER!$C$14:$O$17,6,0))</f>
        <v/>
      </c>
      <c r="BJ64" s="411"/>
      <c r="BK64" s="412" t="str">
        <f>IF(ER!$L$18=0,"",BF64-BI64)</f>
        <v/>
      </c>
      <c r="BL64" s="412"/>
      <c r="BM64" s="413"/>
      <c r="BN64" s="397" t="str">
        <f>IF(ER!$L$18=0,"",VLOOKUP(ER!B16,ER!$C$14:$O$17,7,0))</f>
        <v/>
      </c>
      <c r="BO64" s="398"/>
      <c r="BP64" s="399"/>
      <c r="BQ64" s="75"/>
      <c r="BR64" s="75"/>
      <c r="BS64" s="75"/>
      <c r="BT64" s="76"/>
      <c r="BU64" s="75"/>
      <c r="BV64" s="75"/>
      <c r="BW64" s="74"/>
      <c r="BX64" s="74"/>
      <c r="BY64" s="74"/>
      <c r="BZ64" s="74"/>
      <c r="CA64" s="74"/>
      <c r="CB64" s="74"/>
      <c r="CC64" s="74"/>
      <c r="CD64" s="22"/>
      <c r="CE64" s="22"/>
      <c r="CF64" s="22"/>
      <c r="CG64" s="22"/>
      <c r="CH64" s="74"/>
      <c r="CI64" s="74"/>
      <c r="CJ64" s="74"/>
      <c r="CK64" s="67"/>
      <c r="CL64" s="67"/>
      <c r="CM64" s="67"/>
      <c r="CN64" s="67"/>
      <c r="CO64" s="67"/>
      <c r="CP64" s="67"/>
    </row>
    <row r="65" spans="1:94" s="21" customFormat="1" ht="18" customHeight="1" thickBot="1">
      <c r="C65" s="400"/>
      <c r="D65" s="400"/>
      <c r="E65" s="400"/>
      <c r="F65" s="400"/>
      <c r="G65" s="400"/>
      <c r="H65" s="400"/>
      <c r="I65" s="400"/>
      <c r="K65" s="401" t="str">
        <f>IF(ER!$L$18=0,"",IF(VLOOKUP(ER!B17,ER!$C$14:$E$17,3,0)=MAX(K$62:K64),"",ER!B17))</f>
        <v/>
      </c>
      <c r="L65" s="402"/>
      <c r="M65" s="403" t="str">
        <f>IF(ER!$L$18=0,AC22,VLOOKUP(ER!B17,ER!$C$14:$O$17,4,0))</f>
        <v>B1</v>
      </c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404"/>
      <c r="AC65" s="404"/>
      <c r="AD65" s="404"/>
      <c r="AE65" s="404"/>
      <c r="AF65" s="404"/>
      <c r="AG65" s="404"/>
      <c r="AH65" s="405" t="str">
        <f>IF(AND(M65&amp;$AH$54=VLOOKUP(M65&amp;$AH$54,ER!$D$23:$H$46,1,0),VLOOKUP(M65&amp;$AH$54,ER!$D$23:$H$46,4,0)&lt;&gt;""),VLOOKUP(M65&amp;$AH$54,ER!$D$23:$H$46,4,0),VLOOKUP(M65&amp;$AH$54,ER!$D$23:$H$46,5,0))</f>
        <v/>
      </c>
      <c r="AI65" s="405"/>
      <c r="AJ65" s="406"/>
      <c r="AK65" s="407" t="str">
        <f>IF(AND(M65&amp;$AK$54=VLOOKUP(M65&amp;$AK$54,ER!$D$23:$H$46,1,0),VLOOKUP(M65&amp;$AK$54,ER!$D$23:$H$46,4,0)&lt;&gt;""),VLOOKUP(M65&amp;$AK$54,ER!$D$23:$H$46,4,0),VLOOKUP(M65&amp;$AK$54,ER!$D$23:$H$46,5,0))</f>
        <v/>
      </c>
      <c r="AL65" s="407"/>
      <c r="AM65" s="407"/>
      <c r="AN65" s="407" t="str">
        <f>IF(AND(M65&amp;$AN$54=VLOOKUP(M65&amp;$AN$54,ER!$D$23:$H$46,1,0),VLOOKUP(M65&amp;$AN$54,ER!$D$23:$H$46,4,0)&lt;&gt;""),VLOOKUP(M65&amp;$AN$54,ER!$D$23:$H$46,4,0),VLOOKUP(M65&amp;$AN$54,ER!$D$23:$H$46,5,0))</f>
        <v/>
      </c>
      <c r="AO65" s="407"/>
      <c r="AP65" s="407"/>
      <c r="AQ65" s="408"/>
      <c r="AR65" s="409"/>
      <c r="AS65" s="409"/>
      <c r="AT65" s="405" t="str">
        <f>IF(ER!$L$18=0,"",VLOOKUP(ER!B17,ER!$C$14:$O$17,10,0))</f>
        <v/>
      </c>
      <c r="AU65" s="405"/>
      <c r="AV65" s="406"/>
      <c r="AW65" s="388" t="str">
        <f>IF(ER!$L$18=0,"",VLOOKUP(ER!B17,ER!$C$14:$O$17,11,0))</f>
        <v/>
      </c>
      <c r="AX65" s="389"/>
      <c r="AY65" s="391"/>
      <c r="AZ65" s="388" t="str">
        <f>IF(ER!$L$18=0,"",VLOOKUP(ER!B17,ER!$C$14:$O$17,12,0))</f>
        <v/>
      </c>
      <c r="BA65" s="389"/>
      <c r="BB65" s="391"/>
      <c r="BC65" s="388" t="str">
        <f>IF(ER!$L$18=0,"",VLOOKUP(ER!B17,ER!$C$14:$O$17,13,0))</f>
        <v/>
      </c>
      <c r="BD65" s="389"/>
      <c r="BE65" s="391"/>
      <c r="BF65" s="392" t="str">
        <f>IF(ER!$L$18=0,"",VLOOKUP(ER!B17,ER!$C$14:$O$17,5,0))</f>
        <v/>
      </c>
      <c r="BG65" s="392"/>
      <c r="BH65" s="150" t="str">
        <f>IF(ER!$L$18=0,"",":")</f>
        <v/>
      </c>
      <c r="BI65" s="393" t="str">
        <f>IF(ER!$L$18=0,"",VLOOKUP(ER!B17,ER!$C$14:$O$17,6,0))</f>
        <v/>
      </c>
      <c r="BJ65" s="394"/>
      <c r="BK65" s="395" t="str">
        <f>IF(ER!$L$18=0,"",BF65-BI65)</f>
        <v/>
      </c>
      <c r="BL65" s="395"/>
      <c r="BM65" s="396"/>
      <c r="BN65" s="388" t="str">
        <f>IF(ER!$L$18=0,"",VLOOKUP(ER!B17,ER!$C$14:$O$17,7,0))</f>
        <v/>
      </c>
      <c r="BO65" s="389"/>
      <c r="BP65" s="390"/>
      <c r="BQ65" s="75"/>
      <c r="BR65" s="75"/>
      <c r="BS65" s="75"/>
      <c r="BT65" s="76"/>
      <c r="BU65" s="75"/>
      <c r="BV65" s="75"/>
      <c r="BW65" s="74"/>
      <c r="BX65" s="74"/>
      <c r="BY65" s="74"/>
      <c r="BZ65" s="74"/>
      <c r="CA65" s="74"/>
      <c r="CB65" s="74"/>
      <c r="CC65" s="74"/>
      <c r="CD65" s="22"/>
      <c r="CE65" s="22"/>
      <c r="CF65" s="22"/>
      <c r="CG65" s="22"/>
      <c r="CH65" s="74"/>
      <c r="CI65" s="74"/>
      <c r="CJ65" s="96"/>
      <c r="CK65" s="67"/>
      <c r="CL65" s="67"/>
      <c r="CM65" s="67"/>
      <c r="CN65" s="67"/>
      <c r="CO65" s="67"/>
      <c r="CP65" s="67"/>
    </row>
    <row r="66" spans="1:94" s="21" customFormat="1" ht="20.100000000000001" customHeight="1">
      <c r="BI66" s="23"/>
      <c r="BJ66" s="74"/>
      <c r="BK66" s="74"/>
      <c r="BL66" s="74"/>
      <c r="BM66" s="74"/>
      <c r="BN66" s="74"/>
      <c r="BO66" s="74"/>
      <c r="BP66" s="75"/>
      <c r="BQ66" s="75"/>
      <c r="BR66" s="75"/>
      <c r="BS66" s="75"/>
      <c r="BT66" s="76"/>
      <c r="BU66" s="75"/>
      <c r="BV66" s="75"/>
      <c r="BW66" s="74"/>
      <c r="BX66" s="74"/>
      <c r="BY66" s="74"/>
      <c r="BZ66" s="74"/>
      <c r="CA66" s="74"/>
      <c r="CB66" s="74"/>
      <c r="CC66" s="74"/>
      <c r="CD66" s="22"/>
      <c r="CE66" s="22"/>
      <c r="CF66" s="22"/>
      <c r="CG66" s="22"/>
      <c r="CH66" s="74"/>
      <c r="CI66" s="74"/>
      <c r="CJ66" s="96"/>
      <c r="CK66" s="67"/>
      <c r="CL66" s="67"/>
      <c r="CM66" s="67"/>
      <c r="CN66" s="67"/>
      <c r="CO66" s="67"/>
      <c r="CP66" s="67"/>
    </row>
    <row r="67" spans="1:94">
      <c r="A67" s="29"/>
      <c r="B67" s="29"/>
      <c r="C67" s="29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37"/>
      <c r="BP67" s="37"/>
    </row>
    <row r="68" spans="1:94">
      <c r="A68" s="29"/>
      <c r="B68" s="29"/>
      <c r="C68" s="191"/>
      <c r="D68" s="383" t="s">
        <v>61</v>
      </c>
      <c r="E68" s="384"/>
      <c r="F68" s="384"/>
      <c r="G68" s="384"/>
      <c r="H68" s="384"/>
      <c r="I68" s="384"/>
      <c r="J68" s="384"/>
      <c r="K68" s="384"/>
      <c r="L68" s="384"/>
      <c r="M68" s="385"/>
      <c r="N68" s="383" t="s">
        <v>62</v>
      </c>
      <c r="O68" s="384"/>
      <c r="P68" s="384"/>
      <c r="Q68" s="384"/>
      <c r="R68" s="384"/>
      <c r="S68" s="384"/>
      <c r="T68" s="384"/>
      <c r="U68" s="384"/>
      <c r="V68" s="384"/>
      <c r="W68" s="385"/>
      <c r="X68" s="383" t="s">
        <v>61</v>
      </c>
      <c r="Y68" s="384"/>
      <c r="Z68" s="384"/>
      <c r="AA68" s="384"/>
      <c r="AB68" s="384"/>
      <c r="AC68" s="384"/>
      <c r="AD68" s="384"/>
      <c r="AE68" s="384"/>
      <c r="AF68" s="384"/>
      <c r="AG68" s="385"/>
      <c r="AH68" s="383" t="s">
        <v>62</v>
      </c>
      <c r="AI68" s="384"/>
      <c r="AJ68" s="384"/>
      <c r="AK68" s="384"/>
      <c r="AL68" s="384"/>
      <c r="AM68" s="384"/>
      <c r="AN68" s="384"/>
      <c r="AO68" s="384"/>
      <c r="AP68" s="384"/>
      <c r="AQ68" s="385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37"/>
      <c r="BD68" s="37"/>
      <c r="BE68" s="2"/>
      <c r="BF68" s="2"/>
      <c r="BG68" s="2"/>
      <c r="BH68" s="3"/>
      <c r="BI68" s="4"/>
      <c r="BJ68" s="4"/>
      <c r="BK68" s="4"/>
      <c r="BL68" s="3"/>
      <c r="BM68" s="4"/>
      <c r="BN68" s="4"/>
      <c r="BO68" s="4"/>
      <c r="BP68" s="4"/>
      <c r="BQ68" s="4"/>
      <c r="BT68" s="2"/>
      <c r="BU68" s="2"/>
      <c r="BV68" s="2"/>
      <c r="BW68" s="5"/>
      <c r="BX68" s="5"/>
      <c r="BY68" s="5"/>
      <c r="BZ68" s="5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</row>
    <row r="69" spans="1:94">
      <c r="A69" s="29"/>
      <c r="B69" s="29"/>
      <c r="C69" s="191"/>
      <c r="D69" s="386" t="str">
        <f>'Ergebniseingabe VR'!D19:X19</f>
        <v>Mannschaft 1</v>
      </c>
      <c r="E69" s="386"/>
      <c r="F69" s="386"/>
      <c r="G69" s="386"/>
      <c r="H69" s="386"/>
      <c r="I69" s="386"/>
      <c r="J69" s="386"/>
      <c r="K69" s="386"/>
      <c r="L69" s="386"/>
      <c r="M69" s="387"/>
      <c r="N69" s="377"/>
      <c r="O69" s="378"/>
      <c r="P69" s="378"/>
      <c r="Q69" s="378"/>
      <c r="R69" s="378"/>
      <c r="S69" s="378"/>
      <c r="T69" s="378"/>
      <c r="U69" s="378"/>
      <c r="V69" s="378"/>
      <c r="W69" s="379"/>
      <c r="X69" s="386" t="str">
        <f>'Ergebniseingabe VR'!AC19</f>
        <v>Mannschaft 5</v>
      </c>
      <c r="Y69" s="386"/>
      <c r="Z69" s="386"/>
      <c r="AA69" s="386"/>
      <c r="AB69" s="386"/>
      <c r="AC69" s="386"/>
      <c r="AD69" s="386"/>
      <c r="AE69" s="386"/>
      <c r="AF69" s="386"/>
      <c r="AG69" s="387"/>
      <c r="AH69" s="377"/>
      <c r="AI69" s="378"/>
      <c r="AJ69" s="378"/>
      <c r="AK69" s="378"/>
      <c r="AL69" s="378"/>
      <c r="AM69" s="378"/>
      <c r="AN69" s="378"/>
      <c r="AO69" s="378"/>
      <c r="AP69" s="378"/>
      <c r="AQ69" s="379"/>
      <c r="AR69" s="29"/>
      <c r="AS69" s="192" t="s">
        <v>63</v>
      </c>
      <c r="AT69" s="192"/>
      <c r="AU69" s="192"/>
      <c r="AV69" s="192"/>
      <c r="AW69" s="192"/>
      <c r="AX69" s="192"/>
      <c r="AY69" s="29"/>
      <c r="AZ69" s="29"/>
      <c r="BA69" s="29"/>
      <c r="BB69" s="29"/>
      <c r="BC69" s="37"/>
      <c r="BD69" s="37"/>
      <c r="BE69" s="2"/>
      <c r="BF69" s="2"/>
      <c r="BG69" s="2"/>
      <c r="BH69" s="3"/>
      <c r="BI69" s="4"/>
      <c r="BJ69" s="4"/>
      <c r="BK69" s="4"/>
      <c r="BL69" s="3"/>
      <c r="BM69" s="4"/>
      <c r="BN69" s="4"/>
      <c r="BO69" s="4"/>
      <c r="BP69" s="4"/>
      <c r="BQ69" s="4"/>
      <c r="BT69" s="2"/>
      <c r="BU69" s="2"/>
      <c r="BV69" s="2"/>
      <c r="BW69" s="5"/>
      <c r="BX69" s="5"/>
      <c r="BY69" s="5"/>
      <c r="BZ69" s="5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</row>
    <row r="70" spans="1:94">
      <c r="A70" s="29"/>
      <c r="B70" s="29"/>
      <c r="C70" s="191"/>
      <c r="D70" s="380" t="str">
        <f>'Ergebniseingabe VR'!D20:X20</f>
        <v>Mannschaft 2</v>
      </c>
      <c r="E70" s="381"/>
      <c r="F70" s="381"/>
      <c r="G70" s="381"/>
      <c r="H70" s="381"/>
      <c r="I70" s="381"/>
      <c r="J70" s="381"/>
      <c r="K70" s="381"/>
      <c r="L70" s="381"/>
      <c r="M70" s="382"/>
      <c r="N70" s="377"/>
      <c r="O70" s="378"/>
      <c r="P70" s="378"/>
      <c r="Q70" s="378"/>
      <c r="R70" s="378"/>
      <c r="S70" s="378"/>
      <c r="T70" s="378"/>
      <c r="U70" s="378"/>
      <c r="V70" s="378"/>
      <c r="W70" s="379"/>
      <c r="X70" s="386" t="str">
        <f>'Ergebniseingabe VR'!AC20</f>
        <v>Mannschaft 6</v>
      </c>
      <c r="Y70" s="386"/>
      <c r="Z70" s="386"/>
      <c r="AA70" s="386"/>
      <c r="AB70" s="386"/>
      <c r="AC70" s="386"/>
      <c r="AD70" s="386"/>
      <c r="AE70" s="386"/>
      <c r="AF70" s="386"/>
      <c r="AG70" s="387"/>
      <c r="AH70" s="377"/>
      <c r="AI70" s="378"/>
      <c r="AJ70" s="378"/>
      <c r="AK70" s="378"/>
      <c r="AL70" s="378"/>
      <c r="AM70" s="378"/>
      <c r="AN70" s="378"/>
      <c r="AO70" s="378"/>
      <c r="AP70" s="378"/>
      <c r="AQ70" s="37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37"/>
      <c r="BD70" s="37"/>
      <c r="BE70" s="2"/>
      <c r="BF70" s="2"/>
      <c r="BG70" s="2"/>
      <c r="BH70" s="3"/>
      <c r="BI70" s="4"/>
      <c r="BJ70" s="4"/>
      <c r="BK70" s="4"/>
      <c r="BL70" s="3"/>
      <c r="BM70" s="4"/>
      <c r="BN70" s="4"/>
      <c r="BO70" s="4"/>
      <c r="BP70" s="4"/>
      <c r="BQ70" s="4"/>
      <c r="BT70" s="2"/>
      <c r="BU70" s="2"/>
      <c r="BV70" s="2"/>
      <c r="BW70" s="5"/>
      <c r="BX70" s="5"/>
      <c r="BY70" s="5"/>
      <c r="BZ70" s="5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</row>
    <row r="71" spans="1:94">
      <c r="A71" s="29"/>
      <c r="B71" s="29"/>
      <c r="C71" s="191"/>
      <c r="D71" s="380" t="str">
        <f>'Ergebniseingabe VR'!D21:X21</f>
        <v>Mannschaft 3</v>
      </c>
      <c r="E71" s="381"/>
      <c r="F71" s="381"/>
      <c r="G71" s="381"/>
      <c r="H71" s="381"/>
      <c r="I71" s="381"/>
      <c r="J71" s="381"/>
      <c r="K71" s="381"/>
      <c r="L71" s="381"/>
      <c r="M71" s="382"/>
      <c r="N71" s="377"/>
      <c r="O71" s="378"/>
      <c r="P71" s="378"/>
      <c r="Q71" s="378"/>
      <c r="R71" s="378"/>
      <c r="S71" s="378"/>
      <c r="T71" s="378"/>
      <c r="U71" s="378"/>
      <c r="V71" s="378"/>
      <c r="W71" s="379"/>
      <c r="X71" s="386" t="str">
        <f>'Ergebniseingabe VR'!AC21</f>
        <v>Mannschaft 7</v>
      </c>
      <c r="Y71" s="386"/>
      <c r="Z71" s="386"/>
      <c r="AA71" s="386"/>
      <c r="AB71" s="386"/>
      <c r="AC71" s="386"/>
      <c r="AD71" s="386"/>
      <c r="AE71" s="386"/>
      <c r="AF71" s="386"/>
      <c r="AG71" s="387"/>
      <c r="AH71" s="377"/>
      <c r="AI71" s="378"/>
      <c r="AJ71" s="378"/>
      <c r="AK71" s="378"/>
      <c r="AL71" s="378"/>
      <c r="AM71" s="378"/>
      <c r="AN71" s="378"/>
      <c r="AO71" s="378"/>
      <c r="AP71" s="378"/>
      <c r="AQ71" s="37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37"/>
      <c r="BD71" s="37"/>
      <c r="BE71" s="2"/>
      <c r="BF71" s="2"/>
      <c r="BG71" s="2"/>
      <c r="BH71" s="3"/>
      <c r="BI71" s="4"/>
      <c r="BJ71" s="4"/>
      <c r="BK71" s="4"/>
      <c r="BL71" s="3"/>
      <c r="BM71" s="4"/>
      <c r="BN71" s="4"/>
      <c r="BO71" s="4"/>
      <c r="BP71" s="4"/>
      <c r="BQ71" s="4"/>
      <c r="BT71" s="2"/>
      <c r="BU71" s="2"/>
      <c r="BV71" s="2"/>
      <c r="BW71" s="5"/>
      <c r="BX71" s="5"/>
      <c r="BY71" s="5"/>
      <c r="BZ71" s="5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</row>
    <row r="72" spans="1:94">
      <c r="A72" s="29"/>
      <c r="B72" s="29"/>
      <c r="C72" s="191"/>
      <c r="D72" s="380" t="str">
        <f>'Ergebniseingabe VR'!D22:X22</f>
        <v>Mannschaft 4</v>
      </c>
      <c r="E72" s="381"/>
      <c r="F72" s="381"/>
      <c r="G72" s="381"/>
      <c r="H72" s="381"/>
      <c r="I72" s="381"/>
      <c r="J72" s="381"/>
      <c r="K72" s="381"/>
      <c r="L72" s="381"/>
      <c r="M72" s="382"/>
      <c r="N72" s="377"/>
      <c r="O72" s="378"/>
      <c r="P72" s="378"/>
      <c r="Q72" s="378"/>
      <c r="R72" s="378"/>
      <c r="S72" s="378"/>
      <c r="T72" s="378"/>
      <c r="U72" s="378"/>
      <c r="V72" s="378"/>
      <c r="W72" s="379"/>
      <c r="X72" s="386" t="str">
        <f>'Ergebniseingabe VR'!AC22</f>
        <v>Mannschaft 8</v>
      </c>
      <c r="Y72" s="386"/>
      <c r="Z72" s="386"/>
      <c r="AA72" s="386"/>
      <c r="AB72" s="386"/>
      <c r="AC72" s="386"/>
      <c r="AD72" s="386"/>
      <c r="AE72" s="386"/>
      <c r="AF72" s="386"/>
      <c r="AG72" s="387"/>
      <c r="AH72" s="377"/>
      <c r="AI72" s="378"/>
      <c r="AJ72" s="378"/>
      <c r="AK72" s="378"/>
      <c r="AL72" s="378"/>
      <c r="AM72" s="378"/>
      <c r="AN72" s="378"/>
      <c r="AO72" s="378"/>
      <c r="AP72" s="378"/>
      <c r="AQ72" s="37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37"/>
      <c r="BD72" s="37"/>
      <c r="BE72" s="2"/>
      <c r="BF72" s="2"/>
      <c r="BG72" s="2"/>
      <c r="BH72" s="3"/>
      <c r="BI72" s="4"/>
      <c r="BJ72" s="4"/>
      <c r="BK72" s="4"/>
      <c r="BL72" s="3"/>
      <c r="BM72" s="4"/>
      <c r="BN72" s="4"/>
      <c r="BO72" s="4"/>
      <c r="BP72" s="4"/>
      <c r="BQ72" s="4"/>
      <c r="BT72" s="2"/>
      <c r="BU72" s="2"/>
      <c r="BV72" s="2"/>
      <c r="BW72" s="5"/>
      <c r="BX72" s="5"/>
      <c r="BY72" s="5"/>
      <c r="BZ72" s="5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</row>
    <row r="73" spans="1:94" ht="18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37"/>
      <c r="BP73" s="37"/>
    </row>
    <row r="74" spans="1:94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37"/>
      <c r="BP74" s="37"/>
    </row>
    <row r="75" spans="1:94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37"/>
      <c r="BP75" s="37"/>
    </row>
    <row r="76" spans="1:94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37"/>
      <c r="BP76" s="37"/>
    </row>
    <row r="77" spans="1:94" ht="18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37"/>
      <c r="BP77" s="37"/>
    </row>
    <row r="78" spans="1:94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37"/>
      <c r="BP78" s="37"/>
    </row>
    <row r="79" spans="1:94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37"/>
      <c r="BP79" s="37"/>
    </row>
    <row r="80" spans="1:94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37"/>
      <c r="BP80" s="37"/>
    </row>
    <row r="81" spans="1:91" ht="18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37"/>
      <c r="BP81" s="37"/>
    </row>
    <row r="82" spans="1:9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37"/>
      <c r="BP82" s="37"/>
    </row>
    <row r="83" spans="1:9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37"/>
      <c r="BP83" s="37"/>
    </row>
    <row r="84" spans="1:9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37"/>
      <c r="BP84" s="37"/>
    </row>
    <row r="85" spans="1:91" s="29" customFormat="1" ht="18" customHeight="1"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</row>
    <row r="86" spans="1:9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37"/>
      <c r="BP86" s="37"/>
      <c r="BT86" s="2"/>
      <c r="BU86" s="3"/>
      <c r="BX86" s="4"/>
      <c r="BY86" s="3"/>
      <c r="CD86" s="4"/>
      <c r="CI86" s="2"/>
      <c r="CM86" s="5"/>
    </row>
    <row r="87" spans="1:9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37"/>
      <c r="BP87" s="37"/>
      <c r="BT87" s="2"/>
      <c r="BU87" s="3"/>
      <c r="BX87" s="4"/>
      <c r="BY87" s="3"/>
      <c r="CD87" s="4"/>
      <c r="CI87" s="2"/>
      <c r="CM87" s="5"/>
    </row>
    <row r="88" spans="1:9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37"/>
      <c r="BP88" s="37"/>
      <c r="BT88" s="2"/>
      <c r="BU88" s="3"/>
      <c r="BX88" s="4"/>
      <c r="BY88" s="3"/>
      <c r="CD88" s="4"/>
      <c r="CI88" s="2"/>
      <c r="CM88" s="5"/>
    </row>
    <row r="89" spans="1:91" ht="18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37"/>
      <c r="BP89" s="37"/>
      <c r="BT89" s="2"/>
      <c r="BU89" s="3"/>
      <c r="BX89" s="4"/>
      <c r="BY89" s="3"/>
      <c r="CD89" s="4"/>
      <c r="CI89" s="2"/>
      <c r="CM89" s="5"/>
    </row>
    <row r="90" spans="1:9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37"/>
      <c r="BP90" s="37"/>
      <c r="BT90" s="2"/>
      <c r="BU90" s="3"/>
      <c r="BX90" s="4"/>
      <c r="BY90" s="3"/>
      <c r="CD90" s="4"/>
      <c r="CI90" s="2"/>
      <c r="CM90" s="5"/>
    </row>
    <row r="91" spans="1:9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37"/>
      <c r="BP91" s="37"/>
      <c r="BT91" s="2"/>
      <c r="BU91" s="3"/>
      <c r="BX91" s="4"/>
      <c r="BY91" s="3"/>
      <c r="CD91" s="4"/>
      <c r="CI91" s="2"/>
      <c r="CM91" s="5"/>
    </row>
    <row r="92" spans="1:9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37"/>
      <c r="BP92" s="37"/>
      <c r="BT92" s="2"/>
      <c r="BU92" s="3"/>
      <c r="BX92" s="4"/>
      <c r="BY92" s="3"/>
      <c r="CD92" s="4"/>
      <c r="CI92" s="2"/>
      <c r="CM92" s="5"/>
    </row>
    <row r="93" spans="1:91" ht="18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37"/>
      <c r="BP93" s="37"/>
      <c r="BT93" s="2"/>
      <c r="BU93" s="3"/>
      <c r="BX93" s="4"/>
      <c r="BY93" s="3"/>
      <c r="CD93" s="4"/>
      <c r="CI93" s="2"/>
      <c r="CM93" s="5"/>
    </row>
    <row r="94" spans="1:9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37"/>
      <c r="BP94" s="37"/>
      <c r="BT94" s="2"/>
      <c r="BU94" s="3"/>
      <c r="BX94" s="4"/>
      <c r="BY94" s="3"/>
      <c r="CD94" s="4"/>
      <c r="CI94" s="2"/>
      <c r="CM94" s="5"/>
    </row>
    <row r="95" spans="1:9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37"/>
      <c r="BP95" s="37"/>
      <c r="BT95" s="2"/>
      <c r="BU95" s="3"/>
      <c r="BX95" s="4"/>
      <c r="BY95" s="3"/>
      <c r="CD95" s="4"/>
      <c r="CI95" s="2"/>
      <c r="CM95" s="5"/>
    </row>
    <row r="96" spans="1:9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37"/>
      <c r="BP96" s="37"/>
      <c r="BT96" s="2"/>
      <c r="BU96" s="3"/>
      <c r="BX96" s="4"/>
      <c r="BY96" s="3"/>
      <c r="CD96" s="4"/>
      <c r="CI96" s="2"/>
      <c r="CM96" s="5"/>
    </row>
    <row r="97" spans="1:9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37"/>
      <c r="BP97" s="37"/>
      <c r="BT97" s="2"/>
      <c r="BU97" s="3"/>
      <c r="BX97" s="4"/>
      <c r="BY97" s="3"/>
      <c r="CD97" s="4"/>
      <c r="CI97" s="2"/>
      <c r="CM97" s="5"/>
    </row>
    <row r="98" spans="1:91" ht="20.100000000000001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37"/>
      <c r="BP98" s="37"/>
      <c r="BT98" s="2"/>
      <c r="BU98" s="3"/>
      <c r="BX98" s="4"/>
      <c r="BY98" s="3"/>
      <c r="CD98" s="4"/>
      <c r="CI98" s="2"/>
      <c r="CM98" s="5"/>
    </row>
    <row r="99" spans="1:91" s="29" customFormat="1" ht="20.100000000000001" customHeight="1"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</row>
    <row r="100" spans="1:91" s="29" customFormat="1" ht="20.100000000000001" customHeight="1"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</row>
    <row r="101" spans="1:91" s="29" customFormat="1" ht="20.100000000000001" customHeight="1"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</row>
    <row r="102" spans="1:91" s="29" customFormat="1" ht="20.100000000000001" customHeight="1"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</row>
    <row r="103" spans="1:91" s="29" customFormat="1" ht="20.100000000000001" customHeight="1"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</row>
    <row r="104" spans="1:91" s="29" customFormat="1" ht="20.100000000000001" customHeight="1"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</row>
    <row r="105" spans="1:91" s="29" customFormat="1" ht="20.100000000000001" customHeight="1"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</row>
    <row r="106" spans="1:91" s="29" customFormat="1"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</row>
    <row r="107" spans="1:91" s="29" customFormat="1"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</row>
    <row r="108" spans="1:91" s="29" customFormat="1"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</row>
    <row r="109" spans="1:91" s="29" customFormat="1"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</row>
    <row r="110" spans="1:91" s="29" customFormat="1"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</row>
    <row r="111" spans="1:91" s="29" customFormat="1"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</row>
    <row r="112" spans="1:91" s="29" customFormat="1" ht="13.2" customHeight="1"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</row>
    <row r="113" spans="67:86" s="29" customFormat="1"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</row>
    <row r="114" spans="67:86" s="29" customFormat="1"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</row>
    <row r="115" spans="67:86" s="29" customFormat="1"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</row>
    <row r="116" spans="67:86" s="29" customFormat="1"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</row>
    <row r="117" spans="67:86" s="29" customFormat="1"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</row>
    <row r="118" spans="67:86" s="29" customFormat="1"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</row>
    <row r="119" spans="67:86" s="29" customFormat="1"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</row>
    <row r="120" spans="67:86" s="29" customFormat="1"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</row>
    <row r="121" spans="67:86" s="29" customFormat="1"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</row>
    <row r="122" spans="67:86" s="29" customFormat="1"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</row>
    <row r="123" spans="67:86" s="29" customFormat="1"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</row>
    <row r="124" spans="67:86" s="29" customFormat="1"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</row>
    <row r="125" spans="67:86" s="29" customFormat="1"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</row>
    <row r="126" spans="67:86" s="29" customFormat="1"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</row>
    <row r="127" spans="67:86" s="29" customFormat="1"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</row>
    <row r="128" spans="67:86" s="29" customFormat="1"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</row>
    <row r="129" spans="67:86" s="29" customFormat="1"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</row>
    <row r="130" spans="67:86" s="29" customFormat="1"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</row>
    <row r="131" spans="67:86" s="29" customFormat="1"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</row>
    <row r="132" spans="67:86" s="29" customFormat="1"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</row>
    <row r="133" spans="67:86" s="29" customFormat="1"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</row>
    <row r="134" spans="67:86" s="29" customFormat="1"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</row>
    <row r="135" spans="67:86" s="29" customFormat="1"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</row>
    <row r="136" spans="67:86" s="29" customFormat="1"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</row>
    <row r="137" spans="67:86" s="29" customFormat="1"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</row>
    <row r="138" spans="67:86" s="29" customFormat="1"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</row>
    <row r="139" spans="67:86" s="29" customFormat="1"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</row>
    <row r="140" spans="67:86" s="29" customFormat="1"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</row>
    <row r="141" spans="67:86" s="29" customFormat="1"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</row>
    <row r="142" spans="67:86" s="29" customFormat="1"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</row>
    <row r="143" spans="67:86" s="29" customFormat="1"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</row>
    <row r="144" spans="67:86" s="29" customFormat="1"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</row>
    <row r="145" spans="67:86" s="29" customFormat="1"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</row>
    <row r="146" spans="67:86" s="29" customFormat="1"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</row>
    <row r="147" spans="67:86" s="29" customFormat="1"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</row>
    <row r="148" spans="67:86" s="29" customFormat="1"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</row>
    <row r="149" spans="67:86" s="29" customFormat="1"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</row>
    <row r="150" spans="67:86" s="29" customFormat="1"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</row>
    <row r="151" spans="67:86" s="29" customFormat="1"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</row>
    <row r="152" spans="67:86" s="29" customFormat="1"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</row>
    <row r="153" spans="67:86" s="29" customFormat="1"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</row>
    <row r="154" spans="67:86" s="29" customFormat="1"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</row>
    <row r="155" spans="67:86" s="29" customFormat="1"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</row>
    <row r="156" spans="67:86" s="29" customFormat="1"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</row>
    <row r="157" spans="67:86" s="29" customFormat="1"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</row>
    <row r="158" spans="67:86" s="29" customFormat="1"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</row>
    <row r="159" spans="67:86" s="29" customFormat="1"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</row>
    <row r="160" spans="67:86" s="29" customFormat="1"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</row>
    <row r="161" spans="67:86" s="29" customFormat="1"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</row>
    <row r="162" spans="67:86" s="29" customFormat="1"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</row>
    <row r="163" spans="67:86" s="29" customFormat="1"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</row>
    <row r="164" spans="67:86" s="29" customFormat="1"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</row>
    <row r="165" spans="67:86" s="29" customFormat="1"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</row>
    <row r="166" spans="67:86" s="29" customFormat="1"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</row>
    <row r="167" spans="67:86" s="29" customFormat="1"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</row>
    <row r="168" spans="67:86" s="29" customFormat="1"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</row>
    <row r="169" spans="67:86" s="29" customFormat="1"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</row>
    <row r="170" spans="67:86" s="29" customFormat="1"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</row>
    <row r="171" spans="67:86" s="29" customFormat="1"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</row>
    <row r="172" spans="67:86" s="29" customFormat="1"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</row>
    <row r="173" spans="67:86" s="29" customFormat="1"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</row>
    <row r="174" spans="67:86" s="29" customFormat="1"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</row>
    <row r="175" spans="67:86" s="29" customFormat="1"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</row>
    <row r="176" spans="67:86" s="29" customFormat="1"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</row>
    <row r="177" spans="67:86" s="29" customFormat="1"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</row>
    <row r="178" spans="67:86" s="29" customFormat="1"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</row>
    <row r="179" spans="67:86" s="29" customFormat="1"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</row>
    <row r="180" spans="67:86" s="29" customFormat="1"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</row>
    <row r="181" spans="67:86" s="29" customFormat="1"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</row>
    <row r="182" spans="67:86" s="29" customFormat="1"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</row>
    <row r="183" spans="67:86" s="29" customFormat="1"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37"/>
    </row>
    <row r="184" spans="67:86" s="29" customFormat="1"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</row>
    <row r="185" spans="67:86" s="29" customFormat="1"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</row>
    <row r="186" spans="67:86" s="29" customFormat="1">
      <c r="BO186" s="37"/>
      <c r="BP186" s="37"/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37"/>
    </row>
    <row r="187" spans="67:86" s="29" customFormat="1"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</row>
    <row r="188" spans="67:86" s="29" customFormat="1">
      <c r="BO188" s="37"/>
      <c r="BP188" s="37"/>
      <c r="BQ188" s="37"/>
      <c r="BR188" s="37"/>
      <c r="BS188" s="37"/>
      <c r="BT188" s="37"/>
      <c r="BU188" s="37"/>
      <c r="BV188" s="37"/>
      <c r="BW188" s="37"/>
      <c r="BX188" s="37"/>
      <c r="BY188" s="37"/>
      <c r="BZ188" s="37"/>
      <c r="CA188" s="37"/>
      <c r="CB188" s="37"/>
      <c r="CC188" s="37"/>
      <c r="CD188" s="37"/>
      <c r="CE188" s="37"/>
      <c r="CF188" s="37"/>
      <c r="CG188" s="37"/>
      <c r="CH188" s="37"/>
    </row>
    <row r="189" spans="67:86" s="29" customFormat="1">
      <c r="BO189" s="37"/>
      <c r="BP189" s="37"/>
      <c r="BQ189" s="37"/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</row>
    <row r="190" spans="67:86" s="29" customFormat="1">
      <c r="BO190" s="3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</row>
    <row r="191" spans="67:86" s="29" customFormat="1">
      <c r="BO191" s="37"/>
      <c r="BP191" s="37"/>
      <c r="BQ191" s="37"/>
      <c r="BR191" s="37"/>
      <c r="BS191" s="37"/>
      <c r="BT191" s="37"/>
      <c r="BU191" s="37"/>
      <c r="BV191" s="37"/>
      <c r="BW191" s="37"/>
      <c r="BX191" s="37"/>
      <c r="BY191" s="37"/>
      <c r="BZ191" s="37"/>
      <c r="CA191" s="37"/>
      <c r="CB191" s="37"/>
      <c r="CC191" s="37"/>
      <c r="CD191" s="37"/>
      <c r="CE191" s="37"/>
      <c r="CF191" s="37"/>
      <c r="CG191" s="37"/>
      <c r="CH191" s="37"/>
    </row>
    <row r="192" spans="67:86" s="29" customFormat="1">
      <c r="BO192" s="37"/>
      <c r="BP192" s="37"/>
      <c r="BQ192" s="37"/>
      <c r="BR192" s="37"/>
      <c r="BS192" s="37"/>
      <c r="BT192" s="37"/>
      <c r="BU192" s="37"/>
      <c r="BV192" s="37"/>
      <c r="BW192" s="37"/>
      <c r="BX192" s="37"/>
      <c r="BY192" s="37"/>
      <c r="BZ192" s="37"/>
      <c r="CA192" s="37"/>
      <c r="CB192" s="37"/>
      <c r="CC192" s="37"/>
      <c r="CD192" s="37"/>
      <c r="CE192" s="37"/>
      <c r="CF192" s="37"/>
      <c r="CG192" s="37"/>
      <c r="CH192" s="37"/>
    </row>
    <row r="193" spans="67:86" s="29" customFormat="1">
      <c r="BO193" s="3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</row>
    <row r="194" spans="67:86" s="29" customFormat="1"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</row>
    <row r="195" spans="67:86" s="29" customFormat="1"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</row>
    <row r="196" spans="67:86" s="29" customFormat="1"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</row>
    <row r="197" spans="67:86" s="29" customFormat="1"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  <c r="CC197" s="37"/>
      <c r="CD197" s="37"/>
      <c r="CE197" s="37"/>
      <c r="CF197" s="37"/>
      <c r="CG197" s="37"/>
      <c r="CH197" s="37"/>
    </row>
    <row r="198" spans="67:86" s="29" customFormat="1">
      <c r="BO198" s="37"/>
      <c r="BP198" s="37"/>
      <c r="BQ198" s="37"/>
      <c r="BR198" s="37"/>
      <c r="BS198" s="37"/>
      <c r="BT198" s="37"/>
      <c r="BU198" s="37"/>
      <c r="BV198" s="37"/>
      <c r="BW198" s="37"/>
      <c r="BX198" s="37"/>
      <c r="BY198" s="37"/>
      <c r="BZ198" s="37"/>
      <c r="CA198" s="37"/>
      <c r="CB198" s="37"/>
      <c r="CC198" s="37"/>
      <c r="CD198" s="37"/>
      <c r="CE198" s="37"/>
      <c r="CF198" s="37"/>
      <c r="CG198" s="37"/>
      <c r="CH198" s="37"/>
    </row>
    <row r="199" spans="67:86" s="29" customFormat="1">
      <c r="BO199" s="37"/>
      <c r="BP199" s="37"/>
      <c r="BQ199" s="37"/>
      <c r="BR199" s="37"/>
      <c r="BS199" s="37"/>
      <c r="BT199" s="37"/>
      <c r="BU199" s="37"/>
      <c r="BV199" s="37"/>
      <c r="BW199" s="37"/>
      <c r="BX199" s="37"/>
      <c r="BY199" s="37"/>
      <c r="BZ199" s="37"/>
      <c r="CA199" s="37"/>
      <c r="CB199" s="37"/>
      <c r="CC199" s="37"/>
      <c r="CD199" s="37"/>
      <c r="CE199" s="37"/>
      <c r="CF199" s="37"/>
      <c r="CG199" s="37"/>
      <c r="CH199" s="37"/>
    </row>
    <row r="200" spans="67:86" s="29" customFormat="1"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</row>
    <row r="201" spans="67:86" s="29" customFormat="1">
      <c r="BO201" s="37"/>
      <c r="BP201" s="37"/>
      <c r="BQ201" s="37"/>
      <c r="BR201" s="37"/>
      <c r="BS201" s="37"/>
      <c r="BT201" s="37"/>
      <c r="BU201" s="37"/>
      <c r="BV201" s="37"/>
      <c r="BW201" s="37"/>
      <c r="BX201" s="37"/>
      <c r="BY201" s="37"/>
      <c r="BZ201" s="37"/>
      <c r="CA201" s="37"/>
      <c r="CB201" s="37"/>
      <c r="CC201" s="37"/>
      <c r="CD201" s="37"/>
      <c r="CE201" s="37"/>
      <c r="CF201" s="37"/>
      <c r="CG201" s="37"/>
      <c r="CH201" s="37"/>
    </row>
    <row r="202" spans="67:86" s="29" customFormat="1">
      <c r="BO202" s="37"/>
      <c r="BP202" s="37"/>
      <c r="BQ202" s="37"/>
      <c r="BR202" s="37"/>
      <c r="BS202" s="37"/>
      <c r="BT202" s="37"/>
      <c r="BU202" s="37"/>
      <c r="BV202" s="37"/>
      <c r="BW202" s="37"/>
      <c r="BX202" s="37"/>
      <c r="BY202" s="37"/>
      <c r="BZ202" s="37"/>
      <c r="CA202" s="37"/>
      <c r="CB202" s="37"/>
      <c r="CC202" s="37"/>
      <c r="CD202" s="37"/>
      <c r="CE202" s="37"/>
      <c r="CF202" s="37"/>
      <c r="CG202" s="37"/>
      <c r="CH202" s="37"/>
    </row>
    <row r="203" spans="67:86" s="29" customFormat="1">
      <c r="BO203" s="37"/>
      <c r="BP203" s="37"/>
      <c r="BQ203" s="37"/>
      <c r="BR203" s="37"/>
      <c r="BS203" s="37"/>
      <c r="BT203" s="37"/>
      <c r="BU203" s="37"/>
      <c r="BV203" s="37"/>
      <c r="BW203" s="37"/>
      <c r="BX203" s="37"/>
      <c r="BY203" s="37"/>
      <c r="BZ203" s="37"/>
      <c r="CA203" s="37"/>
      <c r="CB203" s="37"/>
      <c r="CC203" s="37"/>
      <c r="CD203" s="37"/>
      <c r="CE203" s="37"/>
      <c r="CF203" s="37"/>
      <c r="CG203" s="37"/>
      <c r="CH203" s="37"/>
    </row>
    <row r="204" spans="67:86" s="29" customFormat="1">
      <c r="BO204" s="37"/>
      <c r="BP204" s="37"/>
      <c r="BQ204" s="37"/>
      <c r="BR204" s="37"/>
      <c r="BS204" s="37"/>
      <c r="BT204" s="37"/>
      <c r="BU204" s="37"/>
      <c r="BV204" s="37"/>
      <c r="BW204" s="37"/>
      <c r="BX204" s="37"/>
      <c r="BY204" s="37"/>
      <c r="BZ204" s="37"/>
      <c r="CA204" s="37"/>
      <c r="CB204" s="37"/>
      <c r="CC204" s="37"/>
      <c r="CD204" s="37"/>
      <c r="CE204" s="37"/>
      <c r="CF204" s="37"/>
      <c r="CG204" s="37"/>
      <c r="CH204" s="37"/>
    </row>
    <row r="205" spans="67:86" s="29" customFormat="1"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  <c r="CC205" s="37"/>
      <c r="CD205" s="37"/>
      <c r="CE205" s="37"/>
      <c r="CF205" s="37"/>
      <c r="CG205" s="37"/>
      <c r="CH205" s="37"/>
    </row>
    <row r="206" spans="67:86" s="29" customFormat="1">
      <c r="BO206" s="37"/>
      <c r="BP206" s="37"/>
      <c r="BQ206" s="37"/>
      <c r="BR206" s="37"/>
      <c r="BS206" s="37"/>
      <c r="BT206" s="37"/>
      <c r="BU206" s="37"/>
      <c r="BV206" s="37"/>
      <c r="BW206" s="37"/>
      <c r="BX206" s="37"/>
      <c r="BY206" s="37"/>
      <c r="BZ206" s="37"/>
      <c r="CA206" s="37"/>
      <c r="CB206" s="37"/>
      <c r="CC206" s="37"/>
      <c r="CD206" s="37"/>
      <c r="CE206" s="37"/>
      <c r="CF206" s="37"/>
      <c r="CG206" s="37"/>
      <c r="CH206" s="37"/>
    </row>
    <row r="207" spans="67:86" s="29" customFormat="1">
      <c r="BO207" s="37"/>
      <c r="BP207" s="37"/>
      <c r="BQ207" s="37"/>
      <c r="BR207" s="37"/>
      <c r="BS207" s="37"/>
      <c r="BT207" s="37"/>
      <c r="BU207" s="37"/>
      <c r="BV207" s="37"/>
      <c r="BW207" s="37"/>
      <c r="BX207" s="37"/>
      <c r="BY207" s="37"/>
      <c r="BZ207" s="37"/>
      <c r="CA207" s="37"/>
      <c r="CB207" s="37"/>
      <c r="CC207" s="37"/>
      <c r="CD207" s="37"/>
      <c r="CE207" s="37"/>
      <c r="CF207" s="37"/>
      <c r="CG207" s="37"/>
      <c r="CH207" s="37"/>
    </row>
    <row r="208" spans="67:86" s="29" customFormat="1">
      <c r="BO208" s="37"/>
      <c r="BP208" s="37"/>
      <c r="BQ208" s="37"/>
      <c r="BR208" s="37"/>
      <c r="BS208" s="37"/>
      <c r="BT208" s="37"/>
      <c r="BU208" s="37"/>
      <c r="BV208" s="37"/>
      <c r="BW208" s="37"/>
      <c r="BX208" s="37"/>
      <c r="BY208" s="37"/>
      <c r="BZ208" s="37"/>
      <c r="CA208" s="37"/>
      <c r="CB208" s="37"/>
      <c r="CC208" s="37"/>
      <c r="CD208" s="37"/>
      <c r="CE208" s="37"/>
      <c r="CF208" s="37"/>
      <c r="CG208" s="37"/>
      <c r="CH208" s="37"/>
    </row>
    <row r="209" spans="67:86" s="29" customFormat="1">
      <c r="BO209" s="37"/>
      <c r="BP209" s="37"/>
      <c r="BQ209" s="37"/>
      <c r="BR209" s="37"/>
      <c r="BS209" s="37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</row>
    <row r="210" spans="67:86" s="29" customFormat="1">
      <c r="BO210" s="37"/>
      <c r="BP210" s="37"/>
      <c r="BQ210" s="37"/>
      <c r="BR210" s="37"/>
      <c r="BS210" s="37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</row>
    <row r="211" spans="67:86" s="29" customFormat="1">
      <c r="BO211" s="37"/>
      <c r="BP211" s="37"/>
      <c r="BQ211" s="37"/>
      <c r="BR211" s="37"/>
      <c r="BS211" s="37"/>
      <c r="BT211" s="37"/>
      <c r="BU211" s="37"/>
      <c r="BV211" s="37"/>
      <c r="BW211" s="37"/>
      <c r="BX211" s="37"/>
      <c r="BY211" s="37"/>
      <c r="BZ211" s="37"/>
      <c r="CA211" s="37"/>
      <c r="CB211" s="37"/>
      <c r="CC211" s="37"/>
      <c r="CD211" s="37"/>
      <c r="CE211" s="37"/>
      <c r="CF211" s="37"/>
      <c r="CG211" s="37"/>
      <c r="CH211" s="37"/>
    </row>
    <row r="212" spans="67:86" s="29" customFormat="1">
      <c r="BO212" s="37"/>
      <c r="BP212" s="37"/>
      <c r="BQ212" s="37"/>
      <c r="BR212" s="37"/>
      <c r="BS212" s="37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</row>
    <row r="213" spans="67:86" s="29" customFormat="1">
      <c r="BO213" s="37"/>
      <c r="BP213" s="37"/>
      <c r="BQ213" s="37"/>
      <c r="BR213" s="37"/>
      <c r="BS213" s="37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</row>
    <row r="214" spans="67:86" s="29" customFormat="1">
      <c r="BO214" s="37"/>
      <c r="BP214" s="37"/>
      <c r="BQ214" s="37"/>
      <c r="BR214" s="37"/>
      <c r="BS214" s="37"/>
      <c r="BT214" s="37"/>
      <c r="BU214" s="37"/>
      <c r="BV214" s="37"/>
      <c r="BW214" s="37"/>
      <c r="BX214" s="37"/>
      <c r="BY214" s="37"/>
      <c r="BZ214" s="37"/>
      <c r="CA214" s="37"/>
      <c r="CB214" s="37"/>
      <c r="CC214" s="37"/>
      <c r="CD214" s="37"/>
      <c r="CE214" s="37"/>
      <c r="CF214" s="37"/>
      <c r="CG214" s="37"/>
      <c r="CH214" s="37"/>
    </row>
    <row r="215" spans="67:86" s="29" customFormat="1">
      <c r="BO215" s="37"/>
      <c r="BP215" s="37"/>
      <c r="BQ215" s="37"/>
      <c r="BR215" s="37"/>
      <c r="BS215" s="37"/>
      <c r="BT215" s="37"/>
      <c r="BU215" s="37"/>
      <c r="BV215" s="37"/>
      <c r="BW215" s="37"/>
      <c r="BX215" s="37"/>
      <c r="BY215" s="37"/>
      <c r="BZ215" s="37"/>
      <c r="CA215" s="37"/>
      <c r="CB215" s="37"/>
      <c r="CC215" s="37"/>
      <c r="CD215" s="37"/>
      <c r="CE215" s="37"/>
      <c r="CF215" s="37"/>
      <c r="CG215" s="37"/>
      <c r="CH215" s="37"/>
    </row>
    <row r="216" spans="67:86" s="29" customFormat="1">
      <c r="BO216" s="37"/>
      <c r="BP216" s="37"/>
      <c r="BQ216" s="37"/>
      <c r="BR216" s="37"/>
      <c r="BS216" s="37"/>
      <c r="BT216" s="37"/>
      <c r="BU216" s="37"/>
      <c r="BV216" s="37"/>
      <c r="BW216" s="37"/>
      <c r="BX216" s="37"/>
      <c r="BY216" s="37"/>
      <c r="BZ216" s="37"/>
      <c r="CA216" s="37"/>
      <c r="CB216" s="37"/>
      <c r="CC216" s="37"/>
      <c r="CD216" s="37"/>
      <c r="CE216" s="37"/>
      <c r="CF216" s="37"/>
      <c r="CG216" s="37"/>
      <c r="CH216" s="37"/>
    </row>
    <row r="217" spans="67:86" s="29" customFormat="1">
      <c r="BO217" s="37"/>
      <c r="BP217" s="37"/>
      <c r="BQ217" s="37"/>
      <c r="BR217" s="37"/>
      <c r="BS217" s="37"/>
      <c r="BT217" s="37"/>
      <c r="BU217" s="37"/>
      <c r="BV217" s="37"/>
      <c r="BW217" s="37"/>
      <c r="BX217" s="37"/>
      <c r="BY217" s="37"/>
      <c r="BZ217" s="37"/>
      <c r="CA217" s="37"/>
      <c r="CB217" s="37"/>
      <c r="CC217" s="37"/>
      <c r="CD217" s="37"/>
      <c r="CE217" s="37"/>
      <c r="CF217" s="37"/>
      <c r="CG217" s="37"/>
      <c r="CH217" s="37"/>
    </row>
    <row r="218" spans="67:86" s="29" customFormat="1"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</row>
    <row r="219" spans="67:86" s="29" customFormat="1">
      <c r="BO219" s="37"/>
      <c r="BP219" s="37"/>
      <c r="BQ219" s="37"/>
      <c r="BR219" s="37"/>
      <c r="BS219" s="37"/>
      <c r="BT219" s="37"/>
      <c r="BU219" s="37"/>
      <c r="BV219" s="37"/>
      <c r="BW219" s="37"/>
      <c r="BX219" s="37"/>
      <c r="BY219" s="37"/>
      <c r="BZ219" s="37"/>
      <c r="CA219" s="37"/>
      <c r="CB219" s="37"/>
      <c r="CC219" s="37"/>
      <c r="CD219" s="37"/>
      <c r="CE219" s="37"/>
      <c r="CF219" s="37"/>
      <c r="CG219" s="37"/>
      <c r="CH219" s="37"/>
    </row>
    <row r="220" spans="67:86" s="29" customFormat="1">
      <c r="BO220" s="37"/>
      <c r="BP220" s="37"/>
      <c r="BQ220" s="37"/>
      <c r="BR220" s="37"/>
      <c r="BS220" s="37"/>
      <c r="BT220" s="37"/>
      <c r="BU220" s="37"/>
      <c r="BV220" s="37"/>
      <c r="BW220" s="37"/>
      <c r="BX220" s="37"/>
      <c r="BY220" s="37"/>
      <c r="BZ220" s="37"/>
      <c r="CA220" s="37"/>
      <c r="CB220" s="37"/>
      <c r="CC220" s="37"/>
      <c r="CD220" s="37"/>
      <c r="CE220" s="37"/>
      <c r="CF220" s="37"/>
      <c r="CG220" s="37"/>
      <c r="CH220" s="37"/>
    </row>
    <row r="221" spans="67:86" s="29" customFormat="1">
      <c r="BO221" s="37"/>
      <c r="BP221" s="37"/>
      <c r="BQ221" s="37"/>
      <c r="BR221" s="37"/>
      <c r="BS221" s="37"/>
      <c r="BT221" s="37"/>
      <c r="BU221" s="37"/>
      <c r="BV221" s="37"/>
      <c r="BW221" s="37"/>
      <c r="BX221" s="37"/>
      <c r="BY221" s="37"/>
      <c r="BZ221" s="37"/>
      <c r="CA221" s="37"/>
      <c r="CB221" s="37"/>
      <c r="CC221" s="37"/>
      <c r="CD221" s="37"/>
      <c r="CE221" s="37"/>
      <c r="CF221" s="37"/>
      <c r="CG221" s="37"/>
      <c r="CH221" s="37"/>
    </row>
    <row r="222" spans="67:86" s="29" customFormat="1">
      <c r="BO222" s="37"/>
      <c r="BP222" s="37"/>
      <c r="BQ222" s="37"/>
      <c r="BR222" s="37"/>
      <c r="BS222" s="37"/>
      <c r="BT222" s="37"/>
      <c r="BU222" s="37"/>
      <c r="BV222" s="37"/>
      <c r="BW222" s="37"/>
      <c r="BX222" s="37"/>
      <c r="BY222" s="37"/>
      <c r="BZ222" s="37"/>
      <c r="CA222" s="37"/>
      <c r="CB222" s="37"/>
      <c r="CC222" s="37"/>
      <c r="CD222" s="37"/>
      <c r="CE222" s="37"/>
      <c r="CF222" s="37"/>
      <c r="CG222" s="37"/>
      <c r="CH222" s="37"/>
    </row>
    <row r="223" spans="67:86" s="29" customFormat="1">
      <c r="BO223" s="37"/>
      <c r="BP223" s="37"/>
      <c r="BQ223" s="37"/>
      <c r="BR223" s="37"/>
      <c r="BS223" s="37"/>
      <c r="BT223" s="37"/>
      <c r="BU223" s="37"/>
      <c r="BV223" s="37"/>
      <c r="BW223" s="37"/>
      <c r="BX223" s="37"/>
      <c r="BY223" s="37"/>
      <c r="BZ223" s="37"/>
      <c r="CA223" s="37"/>
      <c r="CB223" s="37"/>
      <c r="CC223" s="37"/>
      <c r="CD223" s="37"/>
      <c r="CE223" s="37"/>
      <c r="CF223" s="37"/>
      <c r="CG223" s="37"/>
      <c r="CH223" s="37"/>
    </row>
    <row r="224" spans="67:86" s="29" customFormat="1">
      <c r="BO224" s="37"/>
      <c r="BP224" s="37"/>
      <c r="BQ224" s="37"/>
      <c r="BR224" s="37"/>
      <c r="BS224" s="37"/>
      <c r="BT224" s="37"/>
      <c r="BU224" s="37"/>
      <c r="BV224" s="37"/>
      <c r="BW224" s="37"/>
      <c r="BX224" s="37"/>
      <c r="BY224" s="37"/>
      <c r="BZ224" s="37"/>
      <c r="CA224" s="37"/>
      <c r="CB224" s="37"/>
      <c r="CC224" s="37"/>
      <c r="CD224" s="37"/>
      <c r="CE224" s="37"/>
      <c r="CF224" s="37"/>
      <c r="CG224" s="37"/>
      <c r="CH224" s="37"/>
    </row>
    <row r="225" spans="67:86" s="29" customFormat="1">
      <c r="BO225" s="37"/>
      <c r="BP225" s="37"/>
      <c r="BQ225" s="37"/>
      <c r="BR225" s="37"/>
      <c r="BS225" s="37"/>
      <c r="BT225" s="37"/>
      <c r="BU225" s="37"/>
      <c r="BV225" s="37"/>
      <c r="BW225" s="37"/>
      <c r="BX225" s="37"/>
      <c r="BY225" s="37"/>
      <c r="BZ225" s="37"/>
      <c r="CA225" s="37"/>
      <c r="CB225" s="37"/>
      <c r="CC225" s="37"/>
      <c r="CD225" s="37"/>
      <c r="CE225" s="37"/>
      <c r="CF225" s="37"/>
      <c r="CG225" s="37"/>
      <c r="CH225" s="37"/>
    </row>
    <row r="226" spans="67:86" s="29" customFormat="1">
      <c r="BO226" s="37"/>
      <c r="BP226" s="37"/>
      <c r="BQ226" s="37"/>
      <c r="BR226" s="37"/>
      <c r="BS226" s="37"/>
      <c r="BT226" s="37"/>
      <c r="BU226" s="37"/>
      <c r="BV226" s="37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7"/>
      <c r="CH226" s="37"/>
    </row>
    <row r="227" spans="67:86" s="29" customFormat="1">
      <c r="BO227" s="37"/>
      <c r="BP227" s="37"/>
      <c r="BQ227" s="37"/>
      <c r="BR227" s="37"/>
      <c r="BS227" s="37"/>
      <c r="BT227" s="37"/>
      <c r="BU227" s="37"/>
      <c r="BV227" s="37"/>
      <c r="BW227" s="37"/>
      <c r="BX227" s="37"/>
      <c r="BY227" s="37"/>
      <c r="BZ227" s="37"/>
      <c r="CA227" s="37"/>
      <c r="CB227" s="37"/>
      <c r="CC227" s="37"/>
      <c r="CD227" s="37"/>
      <c r="CE227" s="37"/>
      <c r="CF227" s="37"/>
      <c r="CG227" s="37"/>
      <c r="CH227" s="37"/>
    </row>
    <row r="228" spans="67:86" s="29" customFormat="1">
      <c r="BO228" s="37"/>
      <c r="BP228" s="37"/>
      <c r="BQ228" s="37"/>
      <c r="BR228" s="37"/>
      <c r="BS228" s="37"/>
      <c r="BT228" s="37"/>
      <c r="BU228" s="37"/>
      <c r="BV228" s="37"/>
      <c r="BW228" s="37"/>
      <c r="BX228" s="37"/>
      <c r="BY228" s="37"/>
      <c r="BZ228" s="37"/>
      <c r="CA228" s="37"/>
      <c r="CB228" s="37"/>
      <c r="CC228" s="37"/>
      <c r="CD228" s="37"/>
      <c r="CE228" s="37"/>
      <c r="CF228" s="37"/>
      <c r="CG228" s="37"/>
      <c r="CH228" s="37"/>
    </row>
    <row r="229" spans="67:86" s="29" customFormat="1">
      <c r="BO229" s="37"/>
      <c r="BP229" s="37"/>
      <c r="BQ229" s="37"/>
      <c r="BR229" s="37"/>
      <c r="BS229" s="37"/>
      <c r="BT229" s="37"/>
      <c r="BU229" s="37"/>
      <c r="BV229" s="37"/>
      <c r="BW229" s="37"/>
      <c r="BX229" s="37"/>
      <c r="BY229" s="37"/>
      <c r="BZ229" s="37"/>
      <c r="CA229" s="37"/>
      <c r="CB229" s="37"/>
      <c r="CC229" s="37"/>
      <c r="CD229" s="37"/>
      <c r="CE229" s="37"/>
      <c r="CF229" s="37"/>
      <c r="CG229" s="37"/>
      <c r="CH229" s="37"/>
    </row>
    <row r="230" spans="67:86" s="29" customFormat="1">
      <c r="BO230" s="37"/>
      <c r="BP230" s="37"/>
      <c r="BQ230" s="37"/>
      <c r="BR230" s="37"/>
      <c r="BS230" s="37"/>
      <c r="BT230" s="37"/>
      <c r="BU230" s="37"/>
      <c r="BV230" s="37"/>
      <c r="BW230" s="37"/>
      <c r="BX230" s="37"/>
      <c r="BY230" s="37"/>
      <c r="BZ230" s="37"/>
      <c r="CA230" s="37"/>
      <c r="CB230" s="37"/>
      <c r="CC230" s="37"/>
      <c r="CD230" s="37"/>
      <c r="CE230" s="37"/>
      <c r="CF230" s="37"/>
      <c r="CG230" s="37"/>
      <c r="CH230" s="37"/>
    </row>
    <row r="231" spans="67:86" s="29" customFormat="1">
      <c r="BO231" s="37"/>
      <c r="BP231" s="37"/>
      <c r="BQ231" s="37"/>
      <c r="BR231" s="37"/>
      <c r="BS231" s="37"/>
      <c r="BT231" s="37"/>
      <c r="BU231" s="37"/>
      <c r="BV231" s="37"/>
      <c r="BW231" s="37"/>
      <c r="BX231" s="37"/>
      <c r="BY231" s="37"/>
      <c r="BZ231" s="37"/>
      <c r="CA231" s="37"/>
      <c r="CB231" s="37"/>
      <c r="CC231" s="37"/>
      <c r="CD231" s="37"/>
      <c r="CE231" s="37"/>
      <c r="CF231" s="37"/>
      <c r="CG231" s="37"/>
      <c r="CH231" s="37"/>
    </row>
    <row r="232" spans="67:86" s="29" customFormat="1">
      <c r="BO232" s="37"/>
      <c r="BP232" s="37"/>
      <c r="BQ232" s="37"/>
      <c r="BR232" s="37"/>
      <c r="BS232" s="37"/>
      <c r="BT232" s="37"/>
      <c r="BU232" s="37"/>
      <c r="BV232" s="37"/>
      <c r="BW232" s="37"/>
      <c r="BX232" s="37"/>
      <c r="BY232" s="37"/>
      <c r="BZ232" s="37"/>
      <c r="CA232" s="37"/>
      <c r="CB232" s="37"/>
      <c r="CC232" s="37"/>
      <c r="CD232" s="37"/>
      <c r="CE232" s="37"/>
      <c r="CF232" s="37"/>
      <c r="CG232" s="37"/>
      <c r="CH232" s="37"/>
    </row>
    <row r="233" spans="67:86" s="29" customFormat="1">
      <c r="BO233" s="37"/>
      <c r="BP233" s="37"/>
      <c r="BQ233" s="37"/>
      <c r="BR233" s="37"/>
      <c r="BS233" s="37"/>
      <c r="BT233" s="37"/>
      <c r="BU233" s="37"/>
      <c r="BV233" s="37"/>
      <c r="BW233" s="37"/>
      <c r="BX233" s="37"/>
      <c r="BY233" s="37"/>
      <c r="BZ233" s="37"/>
      <c r="CA233" s="37"/>
      <c r="CB233" s="37"/>
      <c r="CC233" s="37"/>
      <c r="CD233" s="37"/>
      <c r="CE233" s="37"/>
      <c r="CF233" s="37"/>
      <c r="CG233" s="37"/>
      <c r="CH233" s="37"/>
    </row>
    <row r="234" spans="67:86" s="29" customFormat="1">
      <c r="BO234" s="37"/>
      <c r="BP234" s="37"/>
      <c r="BQ234" s="37"/>
      <c r="BR234" s="37"/>
      <c r="BS234" s="37"/>
      <c r="BT234" s="37"/>
      <c r="BU234" s="37"/>
      <c r="BV234" s="37"/>
      <c r="BW234" s="37"/>
      <c r="BX234" s="37"/>
      <c r="BY234" s="37"/>
      <c r="BZ234" s="37"/>
      <c r="CA234" s="37"/>
      <c r="CB234" s="37"/>
      <c r="CC234" s="37"/>
      <c r="CD234" s="37"/>
      <c r="CE234" s="37"/>
      <c r="CF234" s="37"/>
      <c r="CG234" s="37"/>
      <c r="CH234" s="37"/>
    </row>
    <row r="235" spans="67:86" s="29" customFormat="1">
      <c r="BO235" s="37"/>
      <c r="BP235" s="37"/>
      <c r="BQ235" s="37"/>
      <c r="BR235" s="37"/>
      <c r="BS235" s="37"/>
      <c r="BT235" s="37"/>
      <c r="BU235" s="37"/>
      <c r="BV235" s="37"/>
      <c r="BW235" s="37"/>
      <c r="BX235" s="37"/>
      <c r="BY235" s="37"/>
      <c r="BZ235" s="37"/>
      <c r="CA235" s="37"/>
      <c r="CB235" s="37"/>
      <c r="CC235" s="37"/>
      <c r="CD235" s="37"/>
      <c r="CE235" s="37"/>
      <c r="CF235" s="37"/>
      <c r="CG235" s="37"/>
      <c r="CH235" s="37"/>
    </row>
    <row r="236" spans="67:86" s="29" customFormat="1">
      <c r="BO236" s="37"/>
      <c r="BP236" s="37"/>
      <c r="BQ236" s="37"/>
      <c r="BR236" s="37"/>
      <c r="BS236" s="37"/>
      <c r="BT236" s="37"/>
      <c r="BU236" s="37"/>
      <c r="BV236" s="37"/>
      <c r="BW236" s="37"/>
      <c r="BX236" s="37"/>
      <c r="BY236" s="37"/>
      <c r="BZ236" s="37"/>
      <c r="CA236" s="37"/>
      <c r="CB236" s="37"/>
      <c r="CC236" s="37"/>
      <c r="CD236" s="37"/>
      <c r="CE236" s="37"/>
      <c r="CF236" s="37"/>
      <c r="CG236" s="37"/>
      <c r="CH236" s="37"/>
    </row>
    <row r="237" spans="67:86" s="29" customFormat="1">
      <c r="BO237" s="37"/>
      <c r="BP237" s="37"/>
      <c r="BQ237" s="37"/>
      <c r="BR237" s="37"/>
      <c r="BS237" s="37"/>
      <c r="BT237" s="37"/>
      <c r="BU237" s="37"/>
      <c r="BV237" s="37"/>
      <c r="BW237" s="37"/>
      <c r="BX237" s="37"/>
      <c r="BY237" s="37"/>
      <c r="BZ237" s="37"/>
      <c r="CA237" s="37"/>
      <c r="CB237" s="37"/>
      <c r="CC237" s="37"/>
      <c r="CD237" s="37"/>
      <c r="CE237" s="37"/>
      <c r="CF237" s="37"/>
      <c r="CG237" s="37"/>
      <c r="CH237" s="37"/>
    </row>
    <row r="238" spans="67:86" s="29" customFormat="1">
      <c r="BO238" s="37"/>
      <c r="BP238" s="37"/>
      <c r="BQ238" s="37"/>
      <c r="BR238" s="37"/>
      <c r="BS238" s="37"/>
      <c r="BT238" s="37"/>
      <c r="BU238" s="37"/>
      <c r="BV238" s="37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7"/>
      <c r="CH238" s="37"/>
    </row>
    <row r="239" spans="67:86" s="29" customFormat="1">
      <c r="BO239" s="37"/>
      <c r="BP239" s="37"/>
      <c r="BQ239" s="37"/>
      <c r="BR239" s="37"/>
      <c r="BS239" s="37"/>
      <c r="BT239" s="37"/>
      <c r="BU239" s="37"/>
      <c r="BV239" s="37"/>
      <c r="BW239" s="37"/>
      <c r="BX239" s="37"/>
      <c r="BY239" s="37"/>
      <c r="BZ239" s="37"/>
      <c r="CA239" s="37"/>
      <c r="CB239" s="37"/>
      <c r="CC239" s="37"/>
      <c r="CD239" s="37"/>
      <c r="CE239" s="37"/>
      <c r="CF239" s="37"/>
      <c r="CG239" s="37"/>
      <c r="CH239" s="37"/>
    </row>
    <row r="240" spans="67:86" s="29" customFormat="1">
      <c r="BO240" s="37"/>
      <c r="BP240" s="37"/>
      <c r="BQ240" s="37"/>
      <c r="BR240" s="37"/>
      <c r="BS240" s="37"/>
      <c r="BT240" s="37"/>
      <c r="BU240" s="37"/>
      <c r="BV240" s="37"/>
      <c r="BW240" s="37"/>
      <c r="BX240" s="37"/>
      <c r="BY240" s="37"/>
      <c r="BZ240" s="37"/>
      <c r="CA240" s="37"/>
      <c r="CB240" s="37"/>
      <c r="CC240" s="37"/>
      <c r="CD240" s="37"/>
      <c r="CE240" s="37"/>
      <c r="CF240" s="37"/>
      <c r="CG240" s="37"/>
      <c r="CH240" s="37"/>
    </row>
    <row r="241" spans="67:86" s="29" customFormat="1">
      <c r="BO241" s="37"/>
      <c r="BP241" s="37"/>
      <c r="BQ241" s="37"/>
      <c r="BR241" s="37"/>
      <c r="BS241" s="37"/>
      <c r="BT241" s="37"/>
      <c r="BU241" s="37"/>
      <c r="BV241" s="37"/>
      <c r="BW241" s="37"/>
      <c r="BX241" s="37"/>
      <c r="BY241" s="37"/>
      <c r="BZ241" s="37"/>
      <c r="CA241" s="37"/>
      <c r="CB241" s="37"/>
      <c r="CC241" s="37"/>
      <c r="CD241" s="37"/>
      <c r="CE241" s="37"/>
      <c r="CF241" s="37"/>
      <c r="CG241" s="37"/>
      <c r="CH241" s="37"/>
    </row>
    <row r="242" spans="67:86" s="29" customFormat="1">
      <c r="BO242" s="37"/>
      <c r="BP242" s="37"/>
      <c r="BQ242" s="37"/>
      <c r="BR242" s="37"/>
      <c r="BS242" s="37"/>
      <c r="BT242" s="37"/>
      <c r="BU242" s="37"/>
      <c r="BV242" s="37"/>
      <c r="BW242" s="37"/>
      <c r="BX242" s="37"/>
      <c r="BY242" s="37"/>
      <c r="BZ242" s="37"/>
      <c r="CA242" s="37"/>
      <c r="CB242" s="37"/>
      <c r="CC242" s="37"/>
      <c r="CD242" s="37"/>
      <c r="CE242" s="37"/>
      <c r="CF242" s="37"/>
      <c r="CG242" s="37"/>
      <c r="CH242" s="37"/>
    </row>
    <row r="243" spans="67:86" s="29" customFormat="1">
      <c r="BO243" s="37"/>
      <c r="BP243" s="37"/>
      <c r="BQ243" s="37"/>
      <c r="BR243" s="37"/>
      <c r="BS243" s="37"/>
      <c r="BT243" s="37"/>
      <c r="BU243" s="37"/>
      <c r="BV243" s="37"/>
      <c r="BW243" s="37"/>
      <c r="BX243" s="37"/>
      <c r="BY243" s="37"/>
      <c r="BZ243" s="37"/>
      <c r="CA243" s="37"/>
      <c r="CB243" s="37"/>
      <c r="CC243" s="37"/>
      <c r="CD243" s="37"/>
      <c r="CE243" s="37"/>
      <c r="CF243" s="37"/>
      <c r="CG243" s="37"/>
      <c r="CH243" s="37"/>
    </row>
    <row r="244" spans="67:86" s="29" customFormat="1">
      <c r="BO244" s="37"/>
      <c r="BP244" s="37"/>
      <c r="BQ244" s="37"/>
      <c r="BR244" s="37"/>
      <c r="BS244" s="37"/>
      <c r="BT244" s="37"/>
      <c r="BU244" s="37"/>
      <c r="BV244" s="37"/>
      <c r="BW244" s="37"/>
      <c r="BX244" s="37"/>
      <c r="BY244" s="37"/>
      <c r="BZ244" s="37"/>
      <c r="CA244" s="37"/>
      <c r="CB244" s="37"/>
      <c r="CC244" s="37"/>
      <c r="CD244" s="37"/>
      <c r="CE244" s="37"/>
      <c r="CF244" s="37"/>
      <c r="CG244" s="37"/>
      <c r="CH244" s="37"/>
    </row>
    <row r="245" spans="67:86" s="29" customFormat="1">
      <c r="BO245" s="37"/>
      <c r="BP245" s="37"/>
      <c r="BQ245" s="37"/>
      <c r="BR245" s="37"/>
      <c r="BS245" s="37"/>
      <c r="BT245" s="37"/>
      <c r="BU245" s="37"/>
      <c r="BV245" s="37"/>
      <c r="BW245" s="37"/>
      <c r="BX245" s="37"/>
      <c r="BY245" s="37"/>
      <c r="BZ245" s="37"/>
      <c r="CA245" s="37"/>
      <c r="CB245" s="37"/>
      <c r="CC245" s="37"/>
      <c r="CD245" s="37"/>
      <c r="CE245" s="37"/>
      <c r="CF245" s="37"/>
      <c r="CG245" s="37"/>
      <c r="CH245" s="37"/>
    </row>
    <row r="246" spans="67:86" s="29" customFormat="1">
      <c r="BO246" s="37"/>
      <c r="BP246" s="37"/>
      <c r="BQ246" s="37"/>
      <c r="BR246" s="37"/>
      <c r="BS246" s="37"/>
      <c r="BT246" s="37"/>
      <c r="BU246" s="37"/>
      <c r="BV246" s="37"/>
      <c r="BW246" s="37"/>
      <c r="BX246" s="37"/>
      <c r="BY246" s="37"/>
      <c r="BZ246" s="37"/>
      <c r="CA246" s="37"/>
      <c r="CB246" s="37"/>
      <c r="CC246" s="37"/>
      <c r="CD246" s="37"/>
      <c r="CE246" s="37"/>
      <c r="CF246" s="37"/>
      <c r="CG246" s="37"/>
      <c r="CH246" s="37"/>
    </row>
    <row r="247" spans="67:86" s="29" customFormat="1">
      <c r="BO247" s="37"/>
      <c r="BP247" s="37"/>
      <c r="BQ247" s="37"/>
      <c r="BR247" s="37"/>
      <c r="BS247" s="37"/>
      <c r="BT247" s="37"/>
      <c r="BU247" s="37"/>
      <c r="BV247" s="37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</row>
    <row r="248" spans="67:86" s="29" customFormat="1">
      <c r="BO248" s="37"/>
      <c r="BP248" s="37"/>
      <c r="BQ248" s="37"/>
      <c r="BR248" s="37"/>
      <c r="BS248" s="37"/>
      <c r="BT248" s="37"/>
      <c r="BU248" s="37"/>
      <c r="BV248" s="37"/>
      <c r="BW248" s="37"/>
      <c r="BX248" s="37"/>
      <c r="BY248" s="37"/>
      <c r="BZ248" s="37"/>
      <c r="CA248" s="37"/>
      <c r="CB248" s="37"/>
      <c r="CC248" s="37"/>
      <c r="CD248" s="37"/>
      <c r="CE248" s="37"/>
      <c r="CF248" s="37"/>
      <c r="CG248" s="37"/>
      <c r="CH248" s="37"/>
    </row>
    <row r="249" spans="67:86" s="29" customFormat="1">
      <c r="BO249" s="37"/>
      <c r="BP249" s="37"/>
      <c r="BQ249" s="37"/>
      <c r="BR249" s="37"/>
      <c r="BS249" s="37"/>
      <c r="BT249" s="37"/>
      <c r="BU249" s="37"/>
      <c r="BV249" s="37"/>
      <c r="BW249" s="37"/>
      <c r="BX249" s="37"/>
      <c r="BY249" s="37"/>
      <c r="BZ249" s="37"/>
      <c r="CA249" s="37"/>
      <c r="CB249" s="37"/>
      <c r="CC249" s="37"/>
      <c r="CD249" s="37"/>
      <c r="CE249" s="37"/>
      <c r="CF249" s="37"/>
      <c r="CG249" s="37"/>
      <c r="CH249" s="37"/>
    </row>
    <row r="250" spans="67:86" s="29" customFormat="1">
      <c r="BO250" s="37"/>
      <c r="BP250" s="37"/>
      <c r="BQ250" s="37"/>
      <c r="BR250" s="37"/>
      <c r="BS250" s="37"/>
      <c r="BT250" s="37"/>
      <c r="BU250" s="37"/>
      <c r="BV250" s="37"/>
      <c r="BW250" s="37"/>
      <c r="BX250" s="37"/>
      <c r="BY250" s="37"/>
      <c r="BZ250" s="37"/>
      <c r="CA250" s="37"/>
      <c r="CB250" s="37"/>
      <c r="CC250" s="37"/>
      <c r="CD250" s="37"/>
      <c r="CE250" s="37"/>
      <c r="CF250" s="37"/>
      <c r="CG250" s="37"/>
      <c r="CH250" s="37"/>
    </row>
    <row r="251" spans="67:86" s="29" customFormat="1">
      <c r="BO251" s="37"/>
      <c r="BP251" s="37"/>
      <c r="BQ251" s="37"/>
      <c r="BR251" s="37"/>
      <c r="BS251" s="37"/>
      <c r="BT251" s="37"/>
      <c r="BU251" s="37"/>
      <c r="BV251" s="37"/>
      <c r="BW251" s="37"/>
      <c r="BX251" s="37"/>
      <c r="BY251" s="37"/>
      <c r="BZ251" s="37"/>
      <c r="CA251" s="37"/>
      <c r="CB251" s="37"/>
      <c r="CC251" s="37"/>
      <c r="CD251" s="37"/>
      <c r="CE251" s="37"/>
      <c r="CF251" s="37"/>
      <c r="CG251" s="37"/>
      <c r="CH251" s="37"/>
    </row>
    <row r="252" spans="67:86" s="29" customFormat="1">
      <c r="BO252" s="37"/>
      <c r="BP252" s="37"/>
      <c r="BQ252" s="37"/>
      <c r="BR252" s="37"/>
      <c r="BS252" s="37"/>
      <c r="BT252" s="37"/>
      <c r="BU252" s="37"/>
      <c r="BV252" s="37"/>
      <c r="BW252" s="37"/>
      <c r="BX252" s="37"/>
      <c r="BY252" s="37"/>
      <c r="BZ252" s="37"/>
      <c r="CA252" s="37"/>
      <c r="CB252" s="37"/>
      <c r="CC252" s="37"/>
      <c r="CD252" s="37"/>
      <c r="CE252" s="37"/>
      <c r="CF252" s="37"/>
      <c r="CG252" s="37"/>
      <c r="CH252" s="37"/>
    </row>
    <row r="253" spans="67:86" s="29" customFormat="1">
      <c r="BO253" s="37"/>
      <c r="BP253" s="37"/>
      <c r="BQ253" s="37"/>
      <c r="BR253" s="37"/>
      <c r="BS253" s="37"/>
      <c r="BT253" s="37"/>
      <c r="BU253" s="37"/>
      <c r="BV253" s="37"/>
      <c r="BW253" s="37"/>
      <c r="BX253" s="37"/>
      <c r="BY253" s="37"/>
      <c r="BZ253" s="37"/>
      <c r="CA253" s="37"/>
      <c r="CB253" s="37"/>
      <c r="CC253" s="37"/>
      <c r="CD253" s="37"/>
      <c r="CE253" s="37"/>
      <c r="CF253" s="37"/>
      <c r="CG253" s="37"/>
      <c r="CH253" s="37"/>
    </row>
    <row r="254" spans="67:86" s="29" customFormat="1">
      <c r="BO254" s="37"/>
      <c r="BP254" s="37"/>
      <c r="BQ254" s="37"/>
      <c r="BR254" s="37"/>
      <c r="BS254" s="37"/>
      <c r="BT254" s="37"/>
      <c r="BU254" s="37"/>
      <c r="BV254" s="37"/>
      <c r="BW254" s="37"/>
      <c r="BX254" s="37"/>
      <c r="BY254" s="37"/>
      <c r="BZ254" s="37"/>
      <c r="CA254" s="37"/>
      <c r="CB254" s="37"/>
      <c r="CC254" s="37"/>
      <c r="CD254" s="37"/>
      <c r="CE254" s="37"/>
      <c r="CF254" s="37"/>
      <c r="CG254" s="37"/>
      <c r="CH254" s="37"/>
    </row>
    <row r="255" spans="67:86" s="29" customFormat="1">
      <c r="BO255" s="37"/>
      <c r="BP255" s="37"/>
      <c r="BQ255" s="37"/>
      <c r="BR255" s="37"/>
      <c r="BS255" s="37"/>
      <c r="BT255" s="37"/>
      <c r="BU255" s="37"/>
      <c r="BV255" s="37"/>
      <c r="BW255" s="37"/>
      <c r="BX255" s="37"/>
      <c r="BY255" s="37"/>
      <c r="BZ255" s="37"/>
      <c r="CA255" s="37"/>
      <c r="CB255" s="37"/>
      <c r="CC255" s="37"/>
      <c r="CD255" s="37"/>
      <c r="CE255" s="37"/>
      <c r="CF255" s="37"/>
      <c r="CG255" s="37"/>
      <c r="CH255" s="37"/>
    </row>
    <row r="256" spans="67:86" s="29" customFormat="1">
      <c r="BO256" s="37"/>
      <c r="BP256" s="37"/>
      <c r="BQ256" s="37"/>
      <c r="BR256" s="37"/>
      <c r="BS256" s="37"/>
      <c r="BT256" s="37"/>
      <c r="BU256" s="37"/>
      <c r="BV256" s="37"/>
      <c r="BW256" s="37"/>
      <c r="BX256" s="37"/>
      <c r="BY256" s="37"/>
      <c r="BZ256" s="37"/>
      <c r="CA256" s="37"/>
      <c r="CB256" s="37"/>
      <c r="CC256" s="37"/>
      <c r="CD256" s="37"/>
      <c r="CE256" s="37"/>
      <c r="CF256" s="37"/>
      <c r="CG256" s="37"/>
      <c r="CH256" s="37"/>
    </row>
    <row r="257" spans="67:86" s="29" customFormat="1">
      <c r="BO257" s="37"/>
      <c r="BP257" s="37"/>
      <c r="BQ257" s="37"/>
      <c r="BR257" s="37"/>
      <c r="BS257" s="37"/>
      <c r="BT257" s="37"/>
      <c r="BU257" s="37"/>
      <c r="BV257" s="37"/>
      <c r="BW257" s="37"/>
      <c r="BX257" s="37"/>
      <c r="BY257" s="37"/>
      <c r="BZ257" s="37"/>
      <c r="CA257" s="37"/>
      <c r="CB257" s="37"/>
      <c r="CC257" s="37"/>
      <c r="CD257" s="37"/>
      <c r="CE257" s="37"/>
      <c r="CF257" s="37"/>
      <c r="CG257" s="37"/>
      <c r="CH257" s="37"/>
    </row>
    <row r="258" spans="67:86" s="29" customFormat="1">
      <c r="BO258" s="37"/>
      <c r="BP258" s="37"/>
      <c r="BQ258" s="37"/>
      <c r="BR258" s="37"/>
      <c r="BS258" s="37"/>
      <c r="BT258" s="37"/>
      <c r="BU258" s="37"/>
      <c r="BV258" s="37"/>
      <c r="BW258" s="37"/>
      <c r="BX258" s="37"/>
      <c r="BY258" s="37"/>
      <c r="BZ258" s="37"/>
      <c r="CA258" s="37"/>
      <c r="CB258" s="37"/>
      <c r="CC258" s="37"/>
      <c r="CD258" s="37"/>
      <c r="CE258" s="37"/>
      <c r="CF258" s="37"/>
      <c r="CG258" s="37"/>
      <c r="CH258" s="37"/>
    </row>
    <row r="259" spans="67:86" s="29" customFormat="1">
      <c r="BO259" s="37"/>
      <c r="BP259" s="37"/>
      <c r="BQ259" s="37"/>
      <c r="BR259" s="37"/>
      <c r="BS259" s="37"/>
      <c r="BT259" s="37"/>
      <c r="BU259" s="37"/>
      <c r="BV259" s="37"/>
      <c r="BW259" s="37"/>
      <c r="BX259" s="37"/>
      <c r="BY259" s="37"/>
      <c r="BZ259" s="37"/>
      <c r="CA259" s="37"/>
      <c r="CB259" s="37"/>
      <c r="CC259" s="37"/>
      <c r="CD259" s="37"/>
      <c r="CE259" s="37"/>
      <c r="CF259" s="37"/>
      <c r="CG259" s="37"/>
      <c r="CH259" s="37"/>
    </row>
    <row r="260" spans="67:86" s="29" customFormat="1">
      <c r="BO260" s="37"/>
      <c r="BP260" s="37"/>
      <c r="BQ260" s="37"/>
      <c r="BR260" s="37"/>
      <c r="BS260" s="37"/>
      <c r="BT260" s="37"/>
      <c r="BU260" s="37"/>
      <c r="BV260" s="37"/>
      <c r="BW260" s="37"/>
      <c r="BX260" s="37"/>
      <c r="BY260" s="37"/>
      <c r="BZ260" s="37"/>
      <c r="CA260" s="37"/>
      <c r="CB260" s="37"/>
      <c r="CC260" s="37"/>
      <c r="CD260" s="37"/>
      <c r="CE260" s="37"/>
      <c r="CF260" s="37"/>
      <c r="CG260" s="37"/>
      <c r="CH260" s="37"/>
    </row>
    <row r="261" spans="67:86" s="29" customFormat="1">
      <c r="BO261" s="37"/>
      <c r="BP261" s="37"/>
      <c r="BQ261" s="37"/>
      <c r="BR261" s="37"/>
      <c r="BS261" s="37"/>
      <c r="BT261" s="37"/>
      <c r="BU261" s="37"/>
      <c r="BV261" s="37"/>
      <c r="BW261" s="37"/>
      <c r="BX261" s="37"/>
      <c r="BY261" s="37"/>
      <c r="BZ261" s="37"/>
      <c r="CA261" s="37"/>
      <c r="CB261" s="37"/>
      <c r="CC261" s="37"/>
      <c r="CD261" s="37"/>
      <c r="CE261" s="37"/>
      <c r="CF261" s="37"/>
      <c r="CG261" s="37"/>
      <c r="CH261" s="37"/>
    </row>
    <row r="262" spans="67:86" s="29" customFormat="1">
      <c r="BO262" s="37"/>
      <c r="BP262" s="37"/>
      <c r="BQ262" s="37"/>
      <c r="BR262" s="37"/>
      <c r="BS262" s="37"/>
      <c r="BT262" s="37"/>
      <c r="BU262" s="37"/>
      <c r="BV262" s="37"/>
      <c r="BW262" s="37"/>
      <c r="BX262" s="37"/>
      <c r="BY262" s="37"/>
      <c r="BZ262" s="37"/>
      <c r="CA262" s="37"/>
      <c r="CB262" s="37"/>
      <c r="CC262" s="37"/>
      <c r="CD262" s="37"/>
      <c r="CE262" s="37"/>
      <c r="CF262" s="37"/>
      <c r="CG262" s="37"/>
      <c r="CH262" s="37"/>
    </row>
    <row r="263" spans="67:86" s="29" customFormat="1">
      <c r="BO263" s="37"/>
      <c r="BP263" s="37"/>
      <c r="BQ263" s="37"/>
      <c r="BR263" s="37"/>
      <c r="BS263" s="37"/>
      <c r="BT263" s="37"/>
      <c r="BU263" s="37"/>
      <c r="BV263" s="37"/>
      <c r="BW263" s="37"/>
      <c r="BX263" s="37"/>
      <c r="BY263" s="37"/>
      <c r="BZ263" s="37"/>
      <c r="CA263" s="37"/>
      <c r="CB263" s="37"/>
      <c r="CC263" s="37"/>
      <c r="CD263" s="37"/>
      <c r="CE263" s="37"/>
      <c r="CF263" s="37"/>
      <c r="CG263" s="37"/>
      <c r="CH263" s="37"/>
    </row>
    <row r="264" spans="67:86" s="29" customFormat="1">
      <c r="BO264" s="37"/>
      <c r="BP264" s="37"/>
      <c r="BQ264" s="37"/>
      <c r="BR264" s="37"/>
      <c r="BS264" s="37"/>
      <c r="BT264" s="37"/>
      <c r="BU264" s="37"/>
      <c r="BV264" s="37"/>
      <c r="BW264" s="37"/>
      <c r="BX264" s="37"/>
      <c r="BY264" s="37"/>
      <c r="BZ264" s="37"/>
      <c r="CA264" s="37"/>
      <c r="CB264" s="37"/>
      <c r="CC264" s="37"/>
      <c r="CD264" s="37"/>
      <c r="CE264" s="37"/>
      <c r="CF264" s="37"/>
      <c r="CG264" s="37"/>
      <c r="CH264" s="37"/>
    </row>
    <row r="265" spans="67:86" s="29" customFormat="1">
      <c r="BO265" s="37"/>
      <c r="BP265" s="37"/>
      <c r="BQ265" s="37"/>
      <c r="BR265" s="37"/>
      <c r="BS265" s="37"/>
      <c r="BT265" s="37"/>
      <c r="BU265" s="37"/>
      <c r="BV265" s="37"/>
      <c r="BW265" s="37"/>
      <c r="BX265" s="37"/>
      <c r="BY265" s="37"/>
      <c r="BZ265" s="37"/>
      <c r="CA265" s="37"/>
      <c r="CB265" s="37"/>
      <c r="CC265" s="37"/>
      <c r="CD265" s="37"/>
      <c r="CE265" s="37"/>
      <c r="CF265" s="37"/>
      <c r="CG265" s="37"/>
      <c r="CH265" s="37"/>
    </row>
    <row r="266" spans="67:86" s="29" customFormat="1">
      <c r="BO266" s="37"/>
      <c r="BP266" s="37"/>
      <c r="BQ266" s="37"/>
      <c r="BR266" s="37"/>
      <c r="BS266" s="37"/>
      <c r="BT266" s="37"/>
      <c r="BU266" s="37"/>
      <c r="BV266" s="37"/>
      <c r="BW266" s="37"/>
      <c r="BX266" s="37"/>
      <c r="BY266" s="37"/>
      <c r="BZ266" s="37"/>
      <c r="CA266" s="37"/>
      <c r="CB266" s="37"/>
      <c r="CC266" s="37"/>
      <c r="CD266" s="37"/>
      <c r="CE266" s="37"/>
      <c r="CF266" s="37"/>
      <c r="CG266" s="37"/>
      <c r="CH266" s="37"/>
    </row>
    <row r="267" spans="67:86" s="29" customFormat="1">
      <c r="BO267" s="37"/>
      <c r="BP267" s="37"/>
      <c r="BQ267" s="37"/>
      <c r="BR267" s="37"/>
      <c r="BS267" s="37"/>
      <c r="BT267" s="37"/>
      <c r="BU267" s="37"/>
      <c r="BV267" s="37"/>
      <c r="BW267" s="37"/>
      <c r="BX267" s="37"/>
      <c r="BY267" s="37"/>
      <c r="BZ267" s="37"/>
      <c r="CA267" s="37"/>
      <c r="CB267" s="37"/>
      <c r="CC267" s="37"/>
      <c r="CD267" s="37"/>
      <c r="CE267" s="37"/>
      <c r="CF267" s="37"/>
      <c r="CG267" s="37"/>
      <c r="CH267" s="37"/>
    </row>
    <row r="268" spans="67:86" s="29" customFormat="1">
      <c r="BO268" s="37"/>
      <c r="BP268" s="37"/>
      <c r="BQ268" s="37"/>
      <c r="BR268" s="37"/>
      <c r="BS268" s="37"/>
      <c r="BT268" s="37"/>
      <c r="BU268" s="37"/>
      <c r="BV268" s="37"/>
      <c r="BW268" s="37"/>
      <c r="BX268" s="37"/>
      <c r="BY268" s="37"/>
      <c r="BZ268" s="37"/>
      <c r="CA268" s="37"/>
      <c r="CB268" s="37"/>
      <c r="CC268" s="37"/>
      <c r="CD268" s="37"/>
      <c r="CE268" s="37"/>
      <c r="CF268" s="37"/>
      <c r="CG268" s="37"/>
      <c r="CH268" s="37"/>
    </row>
    <row r="269" spans="67:86" s="29" customFormat="1">
      <c r="BO269" s="37"/>
      <c r="BP269" s="37"/>
      <c r="BQ269" s="37"/>
      <c r="BR269" s="37"/>
      <c r="BS269" s="37"/>
      <c r="BT269" s="37"/>
      <c r="BU269" s="37"/>
      <c r="BV269" s="37"/>
      <c r="BW269" s="37"/>
      <c r="BX269" s="37"/>
      <c r="BY269" s="37"/>
      <c r="BZ269" s="37"/>
      <c r="CA269" s="37"/>
      <c r="CB269" s="37"/>
      <c r="CC269" s="37"/>
      <c r="CD269" s="37"/>
      <c r="CE269" s="37"/>
      <c r="CF269" s="37"/>
      <c r="CG269" s="37"/>
      <c r="CH269" s="37"/>
    </row>
    <row r="270" spans="67:86" s="29" customFormat="1">
      <c r="BO270" s="37"/>
      <c r="BP270" s="37"/>
      <c r="BQ270" s="37"/>
      <c r="BR270" s="37"/>
      <c r="BS270" s="37"/>
      <c r="BT270" s="37"/>
      <c r="BU270" s="37"/>
      <c r="BV270" s="37"/>
      <c r="BW270" s="37"/>
      <c r="BX270" s="37"/>
      <c r="BY270" s="37"/>
      <c r="BZ270" s="37"/>
      <c r="CA270" s="37"/>
      <c r="CB270" s="37"/>
      <c r="CC270" s="37"/>
      <c r="CD270" s="37"/>
      <c r="CE270" s="37"/>
      <c r="CF270" s="37"/>
      <c r="CG270" s="37"/>
      <c r="CH270" s="37"/>
    </row>
    <row r="271" spans="67:86" s="29" customFormat="1">
      <c r="BO271" s="37"/>
      <c r="BP271" s="37"/>
      <c r="BQ271" s="37"/>
      <c r="BR271" s="37"/>
      <c r="BS271" s="37"/>
      <c r="BT271" s="37"/>
      <c r="BU271" s="37"/>
      <c r="BV271" s="37"/>
      <c r="BW271" s="37"/>
      <c r="BX271" s="37"/>
      <c r="BY271" s="37"/>
      <c r="BZ271" s="37"/>
      <c r="CA271" s="37"/>
      <c r="CB271" s="37"/>
      <c r="CC271" s="37"/>
      <c r="CD271" s="37"/>
      <c r="CE271" s="37"/>
      <c r="CF271" s="37"/>
      <c r="CG271" s="37"/>
      <c r="CH271" s="37"/>
    </row>
    <row r="272" spans="67:86" s="29" customFormat="1">
      <c r="BO272" s="37"/>
      <c r="BP272" s="37"/>
      <c r="BQ272" s="37"/>
      <c r="BR272" s="37"/>
      <c r="BS272" s="37"/>
      <c r="BT272" s="37"/>
      <c r="BU272" s="37"/>
      <c r="BV272" s="37"/>
      <c r="BW272" s="37"/>
      <c r="BX272" s="37"/>
      <c r="BY272" s="37"/>
      <c r="BZ272" s="37"/>
      <c r="CA272" s="37"/>
      <c r="CB272" s="37"/>
      <c r="CC272" s="37"/>
      <c r="CD272" s="37"/>
      <c r="CE272" s="37"/>
      <c r="CF272" s="37"/>
      <c r="CG272" s="37"/>
      <c r="CH272" s="37"/>
    </row>
    <row r="273" spans="67:86" s="29" customFormat="1">
      <c r="BO273" s="37"/>
      <c r="BP273" s="37"/>
      <c r="BQ273" s="37"/>
      <c r="BR273" s="37"/>
      <c r="BS273" s="37"/>
      <c r="BT273" s="37"/>
      <c r="BU273" s="37"/>
      <c r="BV273" s="37"/>
      <c r="BW273" s="37"/>
      <c r="BX273" s="37"/>
      <c r="BY273" s="37"/>
      <c r="BZ273" s="37"/>
      <c r="CA273" s="37"/>
      <c r="CB273" s="37"/>
      <c r="CC273" s="37"/>
      <c r="CD273" s="37"/>
      <c r="CE273" s="37"/>
      <c r="CF273" s="37"/>
      <c r="CG273" s="37"/>
      <c r="CH273" s="37"/>
    </row>
    <row r="274" spans="67:86" s="29" customFormat="1">
      <c r="BO274" s="37"/>
      <c r="BP274" s="37"/>
      <c r="BQ274" s="37"/>
      <c r="BR274" s="37"/>
      <c r="BS274" s="37"/>
      <c r="BT274" s="37"/>
      <c r="BU274" s="37"/>
      <c r="BV274" s="37"/>
      <c r="BW274" s="37"/>
      <c r="BX274" s="37"/>
      <c r="BY274" s="37"/>
      <c r="BZ274" s="37"/>
      <c r="CA274" s="37"/>
      <c r="CB274" s="37"/>
      <c r="CC274" s="37"/>
      <c r="CD274" s="37"/>
      <c r="CE274" s="37"/>
      <c r="CF274" s="37"/>
      <c r="CG274" s="37"/>
      <c r="CH274" s="37"/>
    </row>
    <row r="275" spans="67:86" s="29" customFormat="1">
      <c r="BO275" s="37"/>
      <c r="BP275" s="37"/>
      <c r="BQ275" s="37"/>
      <c r="BR275" s="37"/>
      <c r="BS275" s="37"/>
      <c r="BT275" s="37"/>
      <c r="BU275" s="37"/>
      <c r="BV275" s="37"/>
      <c r="BW275" s="37"/>
      <c r="BX275" s="37"/>
      <c r="BY275" s="37"/>
      <c r="BZ275" s="37"/>
      <c r="CA275" s="37"/>
      <c r="CB275" s="37"/>
      <c r="CC275" s="37"/>
      <c r="CD275" s="37"/>
      <c r="CE275" s="37"/>
      <c r="CF275" s="37"/>
      <c r="CG275" s="37"/>
      <c r="CH275" s="37"/>
    </row>
    <row r="276" spans="67:86" s="29" customFormat="1">
      <c r="BO276" s="37"/>
      <c r="BP276" s="37"/>
      <c r="BQ276" s="37"/>
      <c r="BR276" s="37"/>
      <c r="BS276" s="37"/>
      <c r="BT276" s="37"/>
      <c r="BU276" s="37"/>
      <c r="BV276" s="37"/>
      <c r="BW276" s="37"/>
      <c r="BX276" s="37"/>
      <c r="BY276" s="37"/>
      <c r="BZ276" s="37"/>
      <c r="CA276" s="37"/>
      <c r="CB276" s="37"/>
      <c r="CC276" s="37"/>
      <c r="CD276" s="37"/>
      <c r="CE276" s="37"/>
      <c r="CF276" s="37"/>
      <c r="CG276" s="37"/>
      <c r="CH276" s="37"/>
    </row>
    <row r="277" spans="67:86" s="29" customFormat="1">
      <c r="BO277" s="37"/>
      <c r="BP277" s="37"/>
      <c r="BQ277" s="37"/>
      <c r="BR277" s="37"/>
      <c r="BS277" s="37"/>
      <c r="BT277" s="37"/>
      <c r="BU277" s="37"/>
      <c r="BV277" s="37"/>
      <c r="BW277" s="37"/>
      <c r="BX277" s="37"/>
      <c r="BY277" s="37"/>
      <c r="BZ277" s="37"/>
      <c r="CA277" s="37"/>
      <c r="CB277" s="37"/>
      <c r="CC277" s="37"/>
      <c r="CD277" s="37"/>
      <c r="CE277" s="37"/>
      <c r="CF277" s="37"/>
      <c r="CG277" s="37"/>
      <c r="CH277" s="37"/>
    </row>
    <row r="278" spans="67:86" s="29" customFormat="1">
      <c r="BO278" s="37"/>
      <c r="BP278" s="37"/>
      <c r="BQ278" s="37"/>
      <c r="BR278" s="37"/>
      <c r="BS278" s="37"/>
      <c r="BT278" s="37"/>
      <c r="BU278" s="37"/>
      <c r="BV278" s="37"/>
      <c r="BW278" s="37"/>
      <c r="BX278" s="37"/>
      <c r="BY278" s="37"/>
      <c r="BZ278" s="37"/>
      <c r="CA278" s="37"/>
      <c r="CB278" s="37"/>
      <c r="CC278" s="37"/>
      <c r="CD278" s="37"/>
      <c r="CE278" s="37"/>
      <c r="CF278" s="37"/>
      <c r="CG278" s="37"/>
      <c r="CH278" s="37"/>
    </row>
    <row r="279" spans="67:86" s="29" customFormat="1">
      <c r="BO279" s="37"/>
      <c r="BP279" s="37"/>
      <c r="BQ279" s="37"/>
      <c r="BR279" s="37"/>
      <c r="BS279" s="37"/>
      <c r="BT279" s="37"/>
      <c r="BU279" s="37"/>
      <c r="BV279" s="37"/>
      <c r="BW279" s="37"/>
      <c r="BX279" s="37"/>
      <c r="BY279" s="37"/>
      <c r="BZ279" s="37"/>
      <c r="CA279" s="37"/>
      <c r="CB279" s="37"/>
      <c r="CC279" s="37"/>
      <c r="CD279" s="37"/>
      <c r="CE279" s="37"/>
      <c r="CF279" s="37"/>
      <c r="CG279" s="37"/>
      <c r="CH279" s="37"/>
    </row>
    <row r="280" spans="67:86" s="29" customFormat="1">
      <c r="BO280" s="37"/>
      <c r="BP280" s="37"/>
      <c r="BQ280" s="37"/>
      <c r="BR280" s="37"/>
      <c r="BS280" s="37"/>
      <c r="BT280" s="37"/>
      <c r="BU280" s="37"/>
      <c r="BV280" s="37"/>
      <c r="BW280" s="37"/>
      <c r="BX280" s="37"/>
      <c r="BY280" s="37"/>
      <c r="BZ280" s="37"/>
      <c r="CA280" s="37"/>
      <c r="CB280" s="37"/>
      <c r="CC280" s="37"/>
      <c r="CD280" s="37"/>
      <c r="CE280" s="37"/>
      <c r="CF280" s="37"/>
      <c r="CG280" s="37"/>
      <c r="CH280" s="37"/>
    </row>
    <row r="281" spans="67:86" s="29" customFormat="1">
      <c r="BO281" s="37"/>
      <c r="BP281" s="37"/>
      <c r="BQ281" s="37"/>
      <c r="BR281" s="37"/>
      <c r="BS281" s="37"/>
      <c r="BT281" s="37"/>
      <c r="BU281" s="37"/>
      <c r="BV281" s="37"/>
      <c r="BW281" s="37"/>
      <c r="BX281" s="37"/>
      <c r="BY281" s="37"/>
      <c r="BZ281" s="37"/>
      <c r="CA281" s="37"/>
      <c r="CB281" s="37"/>
      <c r="CC281" s="37"/>
      <c r="CD281" s="37"/>
      <c r="CE281" s="37"/>
      <c r="CF281" s="37"/>
      <c r="CG281" s="37"/>
      <c r="CH281" s="37"/>
    </row>
    <row r="282" spans="67:86" s="29" customFormat="1">
      <c r="BO282" s="37"/>
      <c r="BP282" s="37"/>
      <c r="BQ282" s="37"/>
      <c r="BR282" s="37"/>
      <c r="BS282" s="37"/>
      <c r="BT282" s="37"/>
      <c r="BU282" s="37"/>
      <c r="BV282" s="37"/>
      <c r="BW282" s="37"/>
      <c r="BX282" s="37"/>
      <c r="BY282" s="37"/>
      <c r="BZ282" s="37"/>
      <c r="CA282" s="37"/>
      <c r="CB282" s="37"/>
      <c r="CC282" s="37"/>
      <c r="CD282" s="37"/>
      <c r="CE282" s="37"/>
      <c r="CF282" s="37"/>
      <c r="CG282" s="37"/>
      <c r="CH282" s="37"/>
    </row>
    <row r="283" spans="67:86" s="29" customFormat="1">
      <c r="BO283" s="37"/>
      <c r="BP283" s="37"/>
      <c r="BQ283" s="37"/>
      <c r="BR283" s="37"/>
      <c r="BS283" s="37"/>
      <c r="BT283" s="37"/>
      <c r="BU283" s="37"/>
      <c r="BV283" s="37"/>
      <c r="BW283" s="37"/>
      <c r="BX283" s="37"/>
      <c r="BY283" s="37"/>
      <c r="BZ283" s="37"/>
      <c r="CA283" s="37"/>
      <c r="CB283" s="37"/>
      <c r="CC283" s="37"/>
      <c r="CD283" s="37"/>
      <c r="CE283" s="37"/>
      <c r="CF283" s="37"/>
      <c r="CG283" s="37"/>
      <c r="CH283" s="37"/>
    </row>
    <row r="284" spans="67:86" s="29" customFormat="1">
      <c r="BO284" s="37"/>
      <c r="BP284" s="37"/>
      <c r="BQ284" s="37"/>
      <c r="BR284" s="37"/>
      <c r="BS284" s="37"/>
      <c r="BT284" s="37"/>
      <c r="BU284" s="37"/>
      <c r="BV284" s="37"/>
      <c r="BW284" s="37"/>
      <c r="BX284" s="37"/>
      <c r="BY284" s="37"/>
      <c r="BZ284" s="37"/>
      <c r="CA284" s="37"/>
      <c r="CB284" s="37"/>
      <c r="CC284" s="37"/>
      <c r="CD284" s="37"/>
      <c r="CE284" s="37"/>
      <c r="CF284" s="37"/>
      <c r="CG284" s="37"/>
      <c r="CH284" s="37"/>
    </row>
    <row r="285" spans="67:86" s="29" customFormat="1">
      <c r="BO285" s="37"/>
      <c r="BP285" s="37"/>
      <c r="BQ285" s="37"/>
      <c r="BR285" s="37"/>
      <c r="BS285" s="37"/>
      <c r="BT285" s="37"/>
      <c r="BU285" s="37"/>
      <c r="BV285" s="37"/>
      <c r="BW285" s="37"/>
      <c r="BX285" s="37"/>
      <c r="BY285" s="37"/>
      <c r="BZ285" s="37"/>
      <c r="CA285" s="37"/>
      <c r="CB285" s="37"/>
      <c r="CC285" s="37"/>
      <c r="CD285" s="37"/>
      <c r="CE285" s="37"/>
      <c r="CF285" s="37"/>
      <c r="CG285" s="37"/>
      <c r="CH285" s="37"/>
    </row>
    <row r="286" spans="67:86" s="29" customFormat="1">
      <c r="BO286" s="37"/>
      <c r="BP286" s="37"/>
      <c r="BQ286" s="37"/>
      <c r="BR286" s="37"/>
      <c r="BS286" s="37"/>
      <c r="BT286" s="37"/>
      <c r="BU286" s="37"/>
      <c r="BV286" s="37"/>
      <c r="BW286" s="37"/>
      <c r="BX286" s="37"/>
      <c r="BY286" s="37"/>
      <c r="BZ286" s="37"/>
      <c r="CA286" s="37"/>
      <c r="CB286" s="37"/>
      <c r="CC286" s="37"/>
      <c r="CD286" s="37"/>
      <c r="CE286" s="37"/>
      <c r="CF286" s="37"/>
      <c r="CG286" s="37"/>
      <c r="CH286" s="37"/>
    </row>
    <row r="287" spans="67:86" s="29" customFormat="1">
      <c r="BO287" s="37"/>
      <c r="BP287" s="37"/>
      <c r="BQ287" s="37"/>
      <c r="BR287" s="37"/>
      <c r="BS287" s="37"/>
      <c r="BT287" s="37"/>
      <c r="BU287" s="37"/>
      <c r="BV287" s="37"/>
      <c r="BW287" s="37"/>
      <c r="BX287" s="37"/>
      <c r="BY287" s="37"/>
      <c r="BZ287" s="37"/>
      <c r="CA287" s="37"/>
      <c r="CB287" s="37"/>
      <c r="CC287" s="37"/>
      <c r="CD287" s="37"/>
      <c r="CE287" s="37"/>
      <c r="CF287" s="37"/>
      <c r="CG287" s="37"/>
      <c r="CH287" s="37"/>
    </row>
    <row r="288" spans="67:86" s="29" customFormat="1">
      <c r="BO288" s="37"/>
      <c r="BP288" s="37"/>
      <c r="BQ288" s="37"/>
      <c r="BR288" s="37"/>
      <c r="BS288" s="37"/>
      <c r="BT288" s="37"/>
      <c r="BU288" s="37"/>
      <c r="BV288" s="37"/>
      <c r="BW288" s="37"/>
      <c r="BX288" s="37"/>
      <c r="BY288" s="37"/>
      <c r="BZ288" s="37"/>
      <c r="CA288" s="37"/>
      <c r="CB288" s="37"/>
      <c r="CC288" s="37"/>
      <c r="CD288" s="37"/>
      <c r="CE288" s="37"/>
      <c r="CF288" s="37"/>
      <c r="CG288" s="37"/>
      <c r="CH288" s="37"/>
    </row>
    <row r="289" spans="67:86" s="29" customFormat="1">
      <c r="BO289" s="37"/>
      <c r="BP289" s="37"/>
      <c r="BQ289" s="37"/>
      <c r="BR289" s="37"/>
      <c r="BS289" s="37"/>
      <c r="BT289" s="37"/>
      <c r="BU289" s="37"/>
      <c r="BV289" s="37"/>
      <c r="BW289" s="37"/>
      <c r="BX289" s="37"/>
      <c r="BY289" s="37"/>
      <c r="BZ289" s="37"/>
      <c r="CA289" s="37"/>
      <c r="CB289" s="37"/>
      <c r="CC289" s="37"/>
      <c r="CD289" s="37"/>
      <c r="CE289" s="37"/>
      <c r="CF289" s="37"/>
      <c r="CG289" s="37"/>
      <c r="CH289" s="37"/>
    </row>
    <row r="290" spans="67:86" s="29" customFormat="1"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37"/>
      <c r="CA290" s="37"/>
      <c r="CB290" s="37"/>
      <c r="CC290" s="37"/>
      <c r="CD290" s="37"/>
      <c r="CE290" s="37"/>
      <c r="CF290" s="37"/>
      <c r="CG290" s="37"/>
      <c r="CH290" s="37"/>
    </row>
    <row r="291" spans="67:86" s="29" customFormat="1"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37"/>
      <c r="CA291" s="37"/>
      <c r="CB291" s="37"/>
      <c r="CC291" s="37"/>
      <c r="CD291" s="37"/>
      <c r="CE291" s="37"/>
      <c r="CF291" s="37"/>
      <c r="CG291" s="37"/>
      <c r="CH291" s="37"/>
    </row>
    <row r="292" spans="67:86" s="29" customFormat="1">
      <c r="BO292" s="37"/>
      <c r="BP292" s="37"/>
      <c r="BQ292" s="37"/>
      <c r="BR292" s="37"/>
      <c r="BS292" s="37"/>
      <c r="BT292" s="37"/>
      <c r="BU292" s="37"/>
      <c r="BV292" s="37"/>
      <c r="BW292" s="37"/>
      <c r="BX292" s="37"/>
      <c r="BY292" s="37"/>
      <c r="BZ292" s="37"/>
      <c r="CA292" s="37"/>
      <c r="CB292" s="37"/>
      <c r="CC292" s="37"/>
      <c r="CD292" s="37"/>
      <c r="CE292" s="37"/>
      <c r="CF292" s="37"/>
      <c r="CG292" s="37"/>
      <c r="CH292" s="37"/>
    </row>
    <row r="293" spans="67:86" s="29" customFormat="1">
      <c r="BO293" s="37"/>
      <c r="BP293" s="37"/>
      <c r="BQ293" s="37"/>
      <c r="BR293" s="37"/>
      <c r="BS293" s="37"/>
      <c r="BT293" s="37"/>
      <c r="BU293" s="37"/>
      <c r="BV293" s="37"/>
      <c r="BW293" s="37"/>
      <c r="BX293" s="37"/>
      <c r="BY293" s="37"/>
      <c r="BZ293" s="37"/>
      <c r="CA293" s="37"/>
      <c r="CB293" s="37"/>
      <c r="CC293" s="37"/>
      <c r="CD293" s="37"/>
      <c r="CE293" s="37"/>
      <c r="CF293" s="37"/>
      <c r="CG293" s="37"/>
      <c r="CH293" s="37"/>
    </row>
    <row r="294" spans="67:86" s="29" customFormat="1">
      <c r="BO294" s="37"/>
      <c r="BP294" s="37"/>
      <c r="BQ294" s="37"/>
      <c r="BR294" s="37"/>
      <c r="BS294" s="37"/>
      <c r="BT294" s="37"/>
      <c r="BU294" s="37"/>
      <c r="BV294" s="37"/>
      <c r="BW294" s="37"/>
      <c r="BX294" s="37"/>
      <c r="BY294" s="37"/>
      <c r="BZ294" s="37"/>
      <c r="CA294" s="37"/>
      <c r="CB294" s="37"/>
      <c r="CC294" s="37"/>
      <c r="CD294" s="37"/>
      <c r="CE294" s="37"/>
      <c r="CF294" s="37"/>
      <c r="CG294" s="37"/>
      <c r="CH294" s="37"/>
    </row>
    <row r="295" spans="67:86" s="29" customFormat="1">
      <c r="BO295" s="37"/>
      <c r="BP295" s="37"/>
      <c r="BQ295" s="37"/>
      <c r="BR295" s="37"/>
      <c r="BS295" s="37"/>
      <c r="BT295" s="37"/>
      <c r="BU295" s="37"/>
      <c r="BV295" s="37"/>
      <c r="BW295" s="37"/>
      <c r="BX295" s="37"/>
      <c r="BY295" s="37"/>
      <c r="BZ295" s="37"/>
      <c r="CA295" s="37"/>
      <c r="CB295" s="37"/>
      <c r="CC295" s="37"/>
      <c r="CD295" s="37"/>
      <c r="CE295" s="37"/>
      <c r="CF295" s="37"/>
      <c r="CG295" s="37"/>
      <c r="CH295" s="37"/>
    </row>
    <row r="296" spans="67:86" s="29" customFormat="1">
      <c r="BO296" s="37"/>
      <c r="BP296" s="37"/>
      <c r="BQ296" s="37"/>
      <c r="BR296" s="37"/>
      <c r="BS296" s="37"/>
      <c r="BT296" s="37"/>
      <c r="BU296" s="37"/>
      <c r="BV296" s="37"/>
      <c r="BW296" s="37"/>
      <c r="BX296" s="37"/>
      <c r="BY296" s="37"/>
      <c r="BZ296" s="37"/>
      <c r="CA296" s="37"/>
      <c r="CB296" s="37"/>
      <c r="CC296" s="37"/>
      <c r="CD296" s="37"/>
      <c r="CE296" s="37"/>
      <c r="CF296" s="37"/>
      <c r="CG296" s="37"/>
      <c r="CH296" s="37"/>
    </row>
    <row r="297" spans="67:86" s="29" customFormat="1"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37"/>
      <c r="CA297" s="37"/>
      <c r="CB297" s="37"/>
      <c r="CC297" s="37"/>
      <c r="CD297" s="37"/>
      <c r="CE297" s="37"/>
      <c r="CF297" s="37"/>
      <c r="CG297" s="37"/>
      <c r="CH297" s="37"/>
    </row>
    <row r="298" spans="67:86" s="29" customFormat="1"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37"/>
      <c r="CA298" s="37"/>
      <c r="CB298" s="37"/>
      <c r="CC298" s="37"/>
      <c r="CD298" s="37"/>
      <c r="CE298" s="37"/>
      <c r="CF298" s="37"/>
      <c r="CG298" s="37"/>
      <c r="CH298" s="37"/>
    </row>
    <row r="299" spans="67:86" s="29" customFormat="1">
      <c r="BO299" s="37"/>
      <c r="BP299" s="37"/>
      <c r="BQ299" s="37"/>
      <c r="BR299" s="37"/>
      <c r="BS299" s="37"/>
      <c r="BT299" s="37"/>
      <c r="BU299" s="37"/>
      <c r="BV299" s="37"/>
      <c r="BW299" s="37"/>
      <c r="BX299" s="37"/>
      <c r="BY299" s="37"/>
      <c r="BZ299" s="37"/>
      <c r="CA299" s="37"/>
      <c r="CB299" s="37"/>
      <c r="CC299" s="37"/>
      <c r="CD299" s="37"/>
      <c r="CE299" s="37"/>
      <c r="CF299" s="37"/>
      <c r="CG299" s="37"/>
      <c r="CH299" s="37"/>
    </row>
    <row r="300" spans="67:86" s="29" customFormat="1">
      <c r="BO300" s="37"/>
      <c r="BP300" s="37"/>
      <c r="BQ300" s="37"/>
      <c r="BR300" s="37"/>
      <c r="BS300" s="37"/>
      <c r="BT300" s="37"/>
      <c r="BU300" s="37"/>
      <c r="BV300" s="37"/>
      <c r="BW300" s="37"/>
      <c r="BX300" s="37"/>
      <c r="BY300" s="37"/>
      <c r="BZ300" s="37"/>
      <c r="CA300" s="37"/>
      <c r="CB300" s="37"/>
      <c r="CC300" s="37"/>
      <c r="CD300" s="37"/>
      <c r="CE300" s="37"/>
      <c r="CF300" s="37"/>
      <c r="CG300" s="37"/>
      <c r="CH300" s="37"/>
    </row>
    <row r="301" spans="67:86" s="29" customFormat="1">
      <c r="BO301" s="37"/>
      <c r="BP301" s="37"/>
      <c r="BQ301" s="37"/>
      <c r="BR301" s="37"/>
      <c r="BS301" s="37"/>
      <c r="BT301" s="37"/>
      <c r="BU301" s="37"/>
      <c r="BV301" s="37"/>
      <c r="BW301" s="37"/>
      <c r="BX301" s="37"/>
      <c r="BY301" s="37"/>
      <c r="BZ301" s="37"/>
      <c r="CA301" s="37"/>
      <c r="CB301" s="37"/>
      <c r="CC301" s="37"/>
      <c r="CD301" s="37"/>
      <c r="CE301" s="37"/>
      <c r="CF301" s="37"/>
      <c r="CG301" s="37"/>
      <c r="CH301" s="37"/>
    </row>
    <row r="302" spans="67:86" s="29" customFormat="1">
      <c r="BO302" s="37"/>
      <c r="BP302" s="37"/>
      <c r="BQ302" s="37"/>
      <c r="BR302" s="37"/>
      <c r="BS302" s="37"/>
      <c r="BT302" s="37"/>
      <c r="BU302" s="37"/>
      <c r="BV302" s="37"/>
      <c r="BW302" s="37"/>
      <c r="BX302" s="37"/>
      <c r="BY302" s="37"/>
      <c r="BZ302" s="37"/>
      <c r="CA302" s="37"/>
      <c r="CB302" s="37"/>
      <c r="CC302" s="37"/>
      <c r="CD302" s="37"/>
      <c r="CE302" s="37"/>
      <c r="CF302" s="37"/>
      <c r="CG302" s="37"/>
      <c r="CH302" s="37"/>
    </row>
    <row r="303" spans="67:86" s="29" customFormat="1">
      <c r="BO303" s="37"/>
      <c r="BP303" s="37"/>
      <c r="BQ303" s="37"/>
      <c r="BR303" s="37"/>
      <c r="BS303" s="37"/>
      <c r="BT303" s="37"/>
      <c r="BU303" s="37"/>
      <c r="BV303" s="37"/>
      <c r="BW303" s="37"/>
      <c r="BX303" s="37"/>
      <c r="BY303" s="37"/>
      <c r="BZ303" s="37"/>
      <c r="CA303" s="37"/>
      <c r="CB303" s="37"/>
      <c r="CC303" s="37"/>
      <c r="CD303" s="37"/>
      <c r="CE303" s="37"/>
      <c r="CF303" s="37"/>
      <c r="CG303" s="37"/>
      <c r="CH303" s="37"/>
    </row>
    <row r="304" spans="67:86" s="29" customFormat="1">
      <c r="BO304" s="37"/>
      <c r="BP304" s="37"/>
      <c r="BQ304" s="37"/>
      <c r="BR304" s="37"/>
      <c r="BS304" s="37"/>
      <c r="BT304" s="37"/>
      <c r="BU304" s="37"/>
      <c r="BV304" s="37"/>
      <c r="BW304" s="37"/>
      <c r="BX304" s="37"/>
      <c r="BY304" s="37"/>
      <c r="BZ304" s="37"/>
      <c r="CA304" s="37"/>
      <c r="CB304" s="37"/>
      <c r="CC304" s="37"/>
      <c r="CD304" s="37"/>
      <c r="CE304" s="37"/>
      <c r="CF304" s="37"/>
      <c r="CG304" s="37"/>
      <c r="CH304" s="37"/>
    </row>
    <row r="305" spans="67:86" s="29" customFormat="1">
      <c r="BO305" s="37"/>
      <c r="BP305" s="37"/>
      <c r="BQ305" s="37"/>
      <c r="BR305" s="37"/>
      <c r="BS305" s="37"/>
      <c r="BT305" s="37"/>
      <c r="BU305" s="37"/>
      <c r="BV305" s="37"/>
      <c r="BW305" s="37"/>
      <c r="BX305" s="37"/>
      <c r="BY305" s="37"/>
      <c r="BZ305" s="37"/>
      <c r="CA305" s="37"/>
      <c r="CB305" s="37"/>
      <c r="CC305" s="37"/>
      <c r="CD305" s="37"/>
      <c r="CE305" s="37"/>
      <c r="CF305" s="37"/>
      <c r="CG305" s="37"/>
      <c r="CH305" s="37"/>
    </row>
    <row r="306" spans="67:86" s="29" customFormat="1">
      <c r="BO306" s="37"/>
      <c r="BP306" s="37"/>
      <c r="BQ306" s="37"/>
      <c r="BR306" s="37"/>
      <c r="BS306" s="37"/>
      <c r="BT306" s="37"/>
      <c r="BU306" s="37"/>
      <c r="BV306" s="37"/>
      <c r="BW306" s="37"/>
      <c r="BX306" s="37"/>
      <c r="BY306" s="37"/>
      <c r="BZ306" s="37"/>
      <c r="CA306" s="37"/>
      <c r="CB306" s="37"/>
      <c r="CC306" s="37"/>
      <c r="CD306" s="37"/>
      <c r="CE306" s="37"/>
      <c r="CF306" s="37"/>
      <c r="CG306" s="37"/>
      <c r="CH306" s="37"/>
    </row>
    <row r="307" spans="67:86" s="29" customFormat="1">
      <c r="BO307" s="37"/>
      <c r="BP307" s="37"/>
      <c r="BQ307" s="37"/>
      <c r="BR307" s="37"/>
      <c r="BS307" s="37"/>
      <c r="BT307" s="37"/>
      <c r="BU307" s="37"/>
      <c r="BV307" s="37"/>
      <c r="BW307" s="37"/>
      <c r="BX307" s="37"/>
      <c r="BY307" s="37"/>
      <c r="BZ307" s="37"/>
      <c r="CA307" s="37"/>
      <c r="CB307" s="37"/>
      <c r="CC307" s="37"/>
      <c r="CD307" s="37"/>
      <c r="CE307" s="37"/>
      <c r="CF307" s="37"/>
      <c r="CG307" s="37"/>
      <c r="CH307" s="37"/>
    </row>
    <row r="308" spans="67:86" s="29" customFormat="1">
      <c r="BO308" s="37"/>
      <c r="BP308" s="37"/>
      <c r="BQ308" s="37"/>
      <c r="BR308" s="37"/>
      <c r="BS308" s="37"/>
      <c r="BT308" s="37"/>
      <c r="BU308" s="37"/>
      <c r="BV308" s="37"/>
      <c r="BW308" s="37"/>
      <c r="BX308" s="37"/>
      <c r="BY308" s="37"/>
      <c r="BZ308" s="37"/>
      <c r="CA308" s="37"/>
      <c r="CB308" s="37"/>
      <c r="CC308" s="37"/>
      <c r="CD308" s="37"/>
      <c r="CE308" s="37"/>
      <c r="CF308" s="37"/>
      <c r="CG308" s="37"/>
      <c r="CH308" s="37"/>
    </row>
    <row r="309" spans="67:86" s="29" customFormat="1">
      <c r="BO309" s="37"/>
      <c r="BP309" s="37"/>
      <c r="BQ309" s="37"/>
      <c r="BR309" s="37"/>
      <c r="BS309" s="37"/>
      <c r="BT309" s="37"/>
      <c r="BU309" s="37"/>
      <c r="BV309" s="37"/>
      <c r="BW309" s="37"/>
      <c r="BX309" s="37"/>
      <c r="BY309" s="37"/>
      <c r="BZ309" s="37"/>
      <c r="CA309" s="37"/>
      <c r="CB309" s="37"/>
      <c r="CC309" s="37"/>
      <c r="CD309" s="37"/>
      <c r="CE309" s="37"/>
      <c r="CF309" s="37"/>
      <c r="CG309" s="37"/>
      <c r="CH309" s="37"/>
    </row>
    <row r="310" spans="67:86" s="29" customFormat="1">
      <c r="BO310" s="37"/>
      <c r="BP310" s="37"/>
      <c r="BQ310" s="37"/>
      <c r="BR310" s="37"/>
      <c r="BS310" s="37"/>
      <c r="BT310" s="37"/>
      <c r="BU310" s="37"/>
      <c r="BV310" s="37"/>
      <c r="BW310" s="37"/>
      <c r="BX310" s="37"/>
      <c r="BY310" s="37"/>
      <c r="BZ310" s="37"/>
      <c r="CA310" s="37"/>
      <c r="CB310" s="37"/>
      <c r="CC310" s="37"/>
      <c r="CD310" s="37"/>
      <c r="CE310" s="37"/>
      <c r="CF310" s="37"/>
      <c r="CG310" s="37"/>
      <c r="CH310" s="37"/>
    </row>
    <row r="311" spans="67:86" s="29" customFormat="1">
      <c r="BO311" s="37"/>
      <c r="BP311" s="37"/>
      <c r="BQ311" s="37"/>
      <c r="BR311" s="37"/>
      <c r="BS311" s="37"/>
      <c r="BT311" s="37"/>
      <c r="BU311" s="37"/>
      <c r="BV311" s="37"/>
      <c r="BW311" s="37"/>
      <c r="BX311" s="37"/>
      <c r="BY311" s="37"/>
      <c r="BZ311" s="37"/>
      <c r="CA311" s="37"/>
      <c r="CB311" s="37"/>
      <c r="CC311" s="37"/>
      <c r="CD311" s="37"/>
      <c r="CE311" s="37"/>
      <c r="CF311" s="37"/>
      <c r="CG311" s="37"/>
      <c r="CH311" s="37"/>
    </row>
    <row r="312" spans="67:86" s="29" customFormat="1">
      <c r="BO312" s="37"/>
      <c r="BP312" s="37"/>
      <c r="BQ312" s="37"/>
      <c r="BR312" s="37"/>
      <c r="BS312" s="37"/>
      <c r="BT312" s="37"/>
      <c r="BU312" s="37"/>
      <c r="BV312" s="37"/>
      <c r="BW312" s="37"/>
      <c r="BX312" s="37"/>
      <c r="BY312" s="37"/>
      <c r="BZ312" s="37"/>
      <c r="CA312" s="37"/>
      <c r="CB312" s="37"/>
      <c r="CC312" s="37"/>
      <c r="CD312" s="37"/>
      <c r="CE312" s="37"/>
      <c r="CF312" s="37"/>
      <c r="CG312" s="37"/>
      <c r="CH312" s="37"/>
    </row>
    <row r="313" spans="67:86" s="29" customFormat="1">
      <c r="BO313" s="37"/>
      <c r="BP313" s="37"/>
      <c r="BQ313" s="37"/>
      <c r="BR313" s="37"/>
      <c r="BS313" s="37"/>
      <c r="BT313" s="37"/>
      <c r="BU313" s="37"/>
      <c r="BV313" s="37"/>
      <c r="BW313" s="37"/>
      <c r="BX313" s="37"/>
      <c r="BY313" s="37"/>
      <c r="BZ313" s="37"/>
      <c r="CA313" s="37"/>
      <c r="CB313" s="37"/>
      <c r="CC313" s="37"/>
      <c r="CD313" s="37"/>
      <c r="CE313" s="37"/>
      <c r="CF313" s="37"/>
      <c r="CG313" s="37"/>
      <c r="CH313" s="37"/>
    </row>
    <row r="314" spans="67:86" s="29" customFormat="1">
      <c r="BO314" s="37"/>
      <c r="BP314" s="37"/>
      <c r="BQ314" s="37"/>
      <c r="BR314" s="37"/>
      <c r="BS314" s="37"/>
      <c r="BT314" s="37"/>
      <c r="BU314" s="37"/>
      <c r="BV314" s="37"/>
      <c r="BW314" s="37"/>
      <c r="BX314" s="37"/>
      <c r="BY314" s="37"/>
      <c r="BZ314" s="37"/>
      <c r="CA314" s="37"/>
      <c r="CB314" s="37"/>
      <c r="CC314" s="37"/>
      <c r="CD314" s="37"/>
      <c r="CE314" s="37"/>
      <c r="CF314" s="37"/>
      <c r="CG314" s="37"/>
      <c r="CH314" s="37"/>
    </row>
    <row r="315" spans="67:86" s="29" customFormat="1">
      <c r="BO315" s="37"/>
      <c r="BP315" s="37"/>
      <c r="BQ315" s="37"/>
      <c r="BR315" s="37"/>
      <c r="BS315" s="37"/>
      <c r="BT315" s="37"/>
      <c r="BU315" s="37"/>
      <c r="BV315" s="37"/>
      <c r="BW315" s="37"/>
      <c r="BX315" s="37"/>
      <c r="BY315" s="37"/>
      <c r="BZ315" s="37"/>
      <c r="CA315" s="37"/>
      <c r="CB315" s="37"/>
      <c r="CC315" s="37"/>
      <c r="CD315" s="37"/>
      <c r="CE315" s="37"/>
      <c r="CF315" s="37"/>
      <c r="CG315" s="37"/>
      <c r="CH315" s="37"/>
    </row>
    <row r="316" spans="67:86" s="29" customFormat="1">
      <c r="BO316" s="37"/>
      <c r="BP316" s="37"/>
      <c r="BQ316" s="37"/>
      <c r="BR316" s="37"/>
      <c r="BS316" s="37"/>
      <c r="BT316" s="37"/>
      <c r="BU316" s="37"/>
      <c r="BV316" s="37"/>
      <c r="BW316" s="37"/>
      <c r="BX316" s="37"/>
      <c r="BY316" s="37"/>
      <c r="BZ316" s="37"/>
      <c r="CA316" s="37"/>
      <c r="CB316" s="37"/>
      <c r="CC316" s="37"/>
      <c r="CD316" s="37"/>
      <c r="CE316" s="37"/>
      <c r="CF316" s="37"/>
      <c r="CG316" s="37"/>
      <c r="CH316" s="37"/>
    </row>
    <row r="317" spans="67:86" s="29" customFormat="1">
      <c r="BO317" s="37"/>
      <c r="BP317" s="37"/>
      <c r="BQ317" s="37"/>
      <c r="BR317" s="37"/>
      <c r="BS317" s="37"/>
      <c r="BT317" s="37"/>
      <c r="BU317" s="37"/>
      <c r="BV317" s="37"/>
      <c r="BW317" s="37"/>
      <c r="BX317" s="37"/>
      <c r="BY317" s="37"/>
      <c r="BZ317" s="37"/>
      <c r="CA317" s="37"/>
      <c r="CB317" s="37"/>
      <c r="CC317" s="37"/>
      <c r="CD317" s="37"/>
      <c r="CE317" s="37"/>
      <c r="CF317" s="37"/>
      <c r="CG317" s="37"/>
      <c r="CH317" s="37"/>
    </row>
    <row r="318" spans="67:86" s="29" customFormat="1">
      <c r="BO318" s="37"/>
      <c r="BP318" s="37"/>
      <c r="BQ318" s="37"/>
      <c r="BR318" s="37"/>
      <c r="BS318" s="37"/>
      <c r="BT318" s="37"/>
      <c r="BU318" s="37"/>
      <c r="BV318" s="37"/>
      <c r="BW318" s="37"/>
      <c r="BX318" s="37"/>
      <c r="BY318" s="37"/>
      <c r="BZ318" s="37"/>
      <c r="CA318" s="37"/>
      <c r="CB318" s="37"/>
      <c r="CC318" s="37"/>
      <c r="CD318" s="37"/>
      <c r="CE318" s="37"/>
      <c r="CF318" s="37"/>
      <c r="CG318" s="37"/>
      <c r="CH318" s="37"/>
    </row>
    <row r="319" spans="67:86" s="29" customFormat="1">
      <c r="BO319" s="37"/>
      <c r="BP319" s="37"/>
      <c r="BQ319" s="37"/>
      <c r="BR319" s="37"/>
      <c r="BS319" s="37"/>
      <c r="BT319" s="37"/>
      <c r="BU319" s="37"/>
      <c r="BV319" s="37"/>
      <c r="BW319" s="37"/>
      <c r="BX319" s="37"/>
      <c r="BY319" s="37"/>
      <c r="BZ319" s="37"/>
      <c r="CA319" s="37"/>
      <c r="CB319" s="37"/>
      <c r="CC319" s="37"/>
      <c r="CD319" s="37"/>
      <c r="CE319" s="37"/>
      <c r="CF319" s="37"/>
      <c r="CG319" s="37"/>
      <c r="CH319" s="37"/>
    </row>
    <row r="320" spans="67:86" s="29" customFormat="1">
      <c r="BO320" s="37"/>
      <c r="BP320" s="37"/>
      <c r="BQ320" s="37"/>
      <c r="BR320" s="37"/>
      <c r="BS320" s="37"/>
      <c r="BT320" s="37"/>
      <c r="BU320" s="37"/>
      <c r="BV320" s="37"/>
      <c r="BW320" s="37"/>
      <c r="BX320" s="37"/>
      <c r="BY320" s="37"/>
      <c r="BZ320" s="37"/>
      <c r="CA320" s="37"/>
      <c r="CB320" s="37"/>
      <c r="CC320" s="37"/>
      <c r="CD320" s="37"/>
      <c r="CE320" s="37"/>
      <c r="CF320" s="37"/>
      <c r="CG320" s="37"/>
      <c r="CH320" s="37"/>
    </row>
    <row r="321" spans="67:86" s="29" customFormat="1">
      <c r="BO321" s="37"/>
      <c r="BP321" s="37"/>
      <c r="BQ321" s="37"/>
      <c r="BR321" s="37"/>
      <c r="BS321" s="37"/>
      <c r="BT321" s="37"/>
      <c r="BU321" s="37"/>
      <c r="BV321" s="37"/>
      <c r="BW321" s="37"/>
      <c r="BX321" s="37"/>
      <c r="BY321" s="37"/>
      <c r="BZ321" s="37"/>
      <c r="CA321" s="37"/>
      <c r="CB321" s="37"/>
      <c r="CC321" s="37"/>
      <c r="CD321" s="37"/>
      <c r="CE321" s="37"/>
      <c r="CF321" s="37"/>
      <c r="CG321" s="37"/>
      <c r="CH321" s="37"/>
    </row>
    <row r="322" spans="67:86" s="29" customFormat="1">
      <c r="BO322" s="37"/>
      <c r="BP322" s="37"/>
      <c r="BQ322" s="37"/>
      <c r="BR322" s="37"/>
      <c r="BS322" s="37"/>
      <c r="BT322" s="37"/>
      <c r="BU322" s="37"/>
      <c r="BV322" s="37"/>
      <c r="BW322" s="37"/>
      <c r="BX322" s="37"/>
      <c r="BY322" s="37"/>
      <c r="BZ322" s="37"/>
      <c r="CA322" s="37"/>
      <c r="CB322" s="37"/>
      <c r="CC322" s="37"/>
      <c r="CD322" s="37"/>
      <c r="CE322" s="37"/>
      <c r="CF322" s="37"/>
      <c r="CG322" s="37"/>
      <c r="CH322" s="37"/>
    </row>
    <row r="323" spans="67:86" s="29" customFormat="1">
      <c r="BO323" s="37"/>
      <c r="BP323" s="37"/>
      <c r="BQ323" s="37"/>
      <c r="BR323" s="37"/>
      <c r="BS323" s="37"/>
      <c r="BT323" s="37"/>
      <c r="BU323" s="37"/>
      <c r="BV323" s="37"/>
      <c r="BW323" s="37"/>
      <c r="BX323" s="37"/>
      <c r="BY323" s="37"/>
      <c r="BZ323" s="37"/>
      <c r="CA323" s="37"/>
      <c r="CB323" s="37"/>
      <c r="CC323" s="37"/>
      <c r="CD323" s="37"/>
      <c r="CE323" s="37"/>
      <c r="CF323" s="37"/>
      <c r="CG323" s="37"/>
      <c r="CH323" s="37"/>
    </row>
    <row r="324" spans="67:86" s="29" customFormat="1">
      <c r="BO324" s="37"/>
      <c r="BP324" s="37"/>
      <c r="BQ324" s="37"/>
      <c r="BR324" s="37"/>
      <c r="BS324" s="37"/>
      <c r="BT324" s="37"/>
      <c r="BU324" s="37"/>
      <c r="BV324" s="37"/>
      <c r="BW324" s="37"/>
      <c r="BX324" s="37"/>
      <c r="BY324" s="37"/>
      <c r="BZ324" s="37"/>
      <c r="CA324" s="37"/>
      <c r="CB324" s="37"/>
      <c r="CC324" s="37"/>
      <c r="CD324" s="37"/>
      <c r="CE324" s="37"/>
      <c r="CF324" s="37"/>
      <c r="CG324" s="37"/>
      <c r="CH324" s="37"/>
    </row>
    <row r="325" spans="67:86" s="29" customFormat="1">
      <c r="BO325" s="37"/>
      <c r="BP325" s="37"/>
      <c r="BQ325" s="37"/>
      <c r="BR325" s="37"/>
      <c r="BS325" s="37"/>
      <c r="BT325" s="37"/>
      <c r="BU325" s="37"/>
      <c r="BV325" s="37"/>
      <c r="BW325" s="37"/>
      <c r="BX325" s="37"/>
      <c r="BY325" s="37"/>
      <c r="BZ325" s="37"/>
      <c r="CA325" s="37"/>
      <c r="CB325" s="37"/>
      <c r="CC325" s="37"/>
      <c r="CD325" s="37"/>
      <c r="CE325" s="37"/>
      <c r="CF325" s="37"/>
      <c r="CG325" s="37"/>
      <c r="CH325" s="37"/>
    </row>
    <row r="326" spans="67:86" s="29" customFormat="1">
      <c r="BO326" s="37"/>
      <c r="BP326" s="37"/>
      <c r="BQ326" s="37"/>
      <c r="BR326" s="37"/>
      <c r="BS326" s="37"/>
      <c r="BT326" s="37"/>
      <c r="BU326" s="37"/>
      <c r="BV326" s="37"/>
      <c r="BW326" s="37"/>
      <c r="BX326" s="37"/>
      <c r="BY326" s="37"/>
      <c r="BZ326" s="37"/>
      <c r="CA326" s="37"/>
      <c r="CB326" s="37"/>
      <c r="CC326" s="37"/>
      <c r="CD326" s="37"/>
      <c r="CE326" s="37"/>
      <c r="CF326" s="37"/>
      <c r="CG326" s="37"/>
      <c r="CH326" s="37"/>
    </row>
    <row r="327" spans="67:86" s="29" customFormat="1">
      <c r="BO327" s="37"/>
      <c r="BP327" s="37"/>
      <c r="BQ327" s="37"/>
      <c r="BR327" s="37"/>
      <c r="BS327" s="37"/>
      <c r="BT327" s="37"/>
      <c r="BU327" s="37"/>
      <c r="BV327" s="37"/>
      <c r="BW327" s="37"/>
      <c r="BX327" s="37"/>
      <c r="BY327" s="37"/>
      <c r="BZ327" s="37"/>
      <c r="CA327" s="37"/>
      <c r="CB327" s="37"/>
      <c r="CC327" s="37"/>
      <c r="CD327" s="37"/>
      <c r="CE327" s="37"/>
      <c r="CF327" s="37"/>
      <c r="CG327" s="37"/>
      <c r="CH327" s="37"/>
    </row>
    <row r="328" spans="67:86" s="29" customFormat="1">
      <c r="BO328" s="37"/>
      <c r="BP328" s="37"/>
      <c r="BQ328" s="37"/>
      <c r="BR328" s="37"/>
      <c r="BS328" s="37"/>
      <c r="BT328" s="37"/>
      <c r="BU328" s="37"/>
      <c r="BV328" s="37"/>
      <c r="BW328" s="37"/>
      <c r="BX328" s="37"/>
      <c r="BY328" s="37"/>
      <c r="BZ328" s="37"/>
      <c r="CA328" s="37"/>
      <c r="CB328" s="37"/>
      <c r="CC328" s="37"/>
      <c r="CD328" s="37"/>
      <c r="CE328" s="37"/>
      <c r="CF328" s="37"/>
      <c r="CG328" s="37"/>
      <c r="CH328" s="37"/>
    </row>
    <row r="329" spans="67:86" s="29" customFormat="1">
      <c r="BO329" s="37"/>
      <c r="BP329" s="37"/>
      <c r="BQ329" s="37"/>
      <c r="BR329" s="37"/>
      <c r="BS329" s="37"/>
      <c r="BT329" s="37"/>
      <c r="BU329" s="37"/>
      <c r="BV329" s="37"/>
      <c r="BW329" s="37"/>
      <c r="BX329" s="37"/>
      <c r="BY329" s="37"/>
      <c r="BZ329" s="37"/>
      <c r="CA329" s="37"/>
      <c r="CB329" s="37"/>
      <c r="CC329" s="37"/>
      <c r="CD329" s="37"/>
      <c r="CE329" s="37"/>
      <c r="CF329" s="37"/>
      <c r="CG329" s="37"/>
      <c r="CH329" s="37"/>
    </row>
    <row r="330" spans="67:86" s="29" customFormat="1">
      <c r="BO330" s="37"/>
      <c r="BP330" s="37"/>
      <c r="BQ330" s="37"/>
      <c r="BR330" s="37"/>
      <c r="BS330" s="37"/>
      <c r="BT330" s="37"/>
      <c r="BU330" s="37"/>
      <c r="BV330" s="37"/>
      <c r="BW330" s="37"/>
      <c r="BX330" s="37"/>
      <c r="BY330" s="37"/>
      <c r="BZ330" s="37"/>
      <c r="CA330" s="37"/>
      <c r="CB330" s="37"/>
      <c r="CC330" s="37"/>
      <c r="CD330" s="37"/>
      <c r="CE330" s="37"/>
      <c r="CF330" s="37"/>
      <c r="CG330" s="37"/>
      <c r="CH330" s="37"/>
    </row>
    <row r="331" spans="67:86" s="29" customFormat="1">
      <c r="BO331" s="37"/>
      <c r="BP331" s="37"/>
      <c r="BQ331" s="37"/>
      <c r="BR331" s="37"/>
      <c r="BS331" s="37"/>
      <c r="BT331" s="37"/>
      <c r="BU331" s="37"/>
      <c r="BV331" s="37"/>
      <c r="BW331" s="37"/>
      <c r="BX331" s="37"/>
      <c r="BY331" s="37"/>
      <c r="BZ331" s="37"/>
      <c r="CA331" s="37"/>
      <c r="CB331" s="37"/>
      <c r="CC331" s="37"/>
      <c r="CD331" s="37"/>
      <c r="CE331" s="37"/>
      <c r="CF331" s="37"/>
      <c r="CG331" s="37"/>
      <c r="CH331" s="37"/>
    </row>
    <row r="332" spans="67:86" s="29" customFormat="1">
      <c r="BO332" s="37"/>
      <c r="BP332" s="37"/>
      <c r="BQ332" s="37"/>
      <c r="BR332" s="37"/>
      <c r="BS332" s="37"/>
      <c r="BT332" s="37"/>
      <c r="BU332" s="37"/>
      <c r="BV332" s="37"/>
      <c r="BW332" s="37"/>
      <c r="BX332" s="37"/>
      <c r="BY332" s="37"/>
      <c r="BZ332" s="37"/>
      <c r="CA332" s="37"/>
      <c r="CB332" s="37"/>
      <c r="CC332" s="37"/>
      <c r="CD332" s="37"/>
      <c r="CE332" s="37"/>
      <c r="CF332" s="37"/>
      <c r="CG332" s="37"/>
      <c r="CH332" s="37"/>
    </row>
    <row r="333" spans="67:86" s="29" customFormat="1">
      <c r="BO333" s="37"/>
      <c r="BP333" s="37"/>
      <c r="BQ333" s="37"/>
      <c r="BR333" s="37"/>
      <c r="BS333" s="37"/>
      <c r="BT333" s="37"/>
      <c r="BU333" s="37"/>
      <c r="BV333" s="37"/>
      <c r="BW333" s="37"/>
      <c r="BX333" s="37"/>
      <c r="BY333" s="37"/>
      <c r="BZ333" s="37"/>
      <c r="CA333" s="37"/>
      <c r="CB333" s="37"/>
      <c r="CC333" s="37"/>
      <c r="CD333" s="37"/>
      <c r="CE333" s="37"/>
      <c r="CF333" s="37"/>
      <c r="CG333" s="37"/>
      <c r="CH333" s="37"/>
    </row>
    <row r="334" spans="67:86" s="29" customFormat="1">
      <c r="BO334" s="37"/>
      <c r="BP334" s="37"/>
      <c r="BQ334" s="37"/>
      <c r="BR334" s="37"/>
      <c r="BS334" s="37"/>
      <c r="BT334" s="37"/>
      <c r="BU334" s="37"/>
      <c r="BV334" s="37"/>
      <c r="BW334" s="37"/>
      <c r="BX334" s="37"/>
      <c r="BY334" s="37"/>
      <c r="BZ334" s="37"/>
      <c r="CA334" s="37"/>
      <c r="CB334" s="37"/>
      <c r="CC334" s="37"/>
      <c r="CD334" s="37"/>
      <c r="CE334" s="37"/>
      <c r="CF334" s="37"/>
      <c r="CG334" s="37"/>
      <c r="CH334" s="37"/>
    </row>
    <row r="335" spans="67:86" s="29" customFormat="1">
      <c r="BO335" s="37"/>
      <c r="BP335" s="37"/>
      <c r="BQ335" s="37"/>
      <c r="BR335" s="37"/>
      <c r="BS335" s="37"/>
      <c r="BT335" s="37"/>
      <c r="BU335" s="37"/>
      <c r="BV335" s="37"/>
      <c r="BW335" s="37"/>
      <c r="BX335" s="37"/>
      <c r="BY335" s="37"/>
      <c r="BZ335" s="37"/>
      <c r="CA335" s="37"/>
      <c r="CB335" s="37"/>
      <c r="CC335" s="37"/>
      <c r="CD335" s="37"/>
      <c r="CE335" s="37"/>
      <c r="CF335" s="37"/>
      <c r="CG335" s="37"/>
      <c r="CH335" s="37"/>
    </row>
    <row r="336" spans="67:86" s="29" customFormat="1">
      <c r="BO336" s="37"/>
      <c r="BP336" s="37"/>
      <c r="BQ336" s="37"/>
      <c r="BR336" s="37"/>
      <c r="BS336" s="37"/>
      <c r="BT336" s="37"/>
      <c r="BU336" s="37"/>
      <c r="BV336" s="37"/>
      <c r="BW336" s="37"/>
      <c r="BX336" s="37"/>
      <c r="BY336" s="37"/>
      <c r="BZ336" s="37"/>
      <c r="CA336" s="37"/>
      <c r="CB336" s="37"/>
      <c r="CC336" s="37"/>
      <c r="CD336" s="37"/>
      <c r="CE336" s="37"/>
      <c r="CF336" s="37"/>
      <c r="CG336" s="37"/>
      <c r="CH336" s="37"/>
    </row>
    <row r="337" spans="1:86" s="29" customFormat="1">
      <c r="BO337" s="37"/>
      <c r="BP337" s="37"/>
      <c r="BQ337" s="37"/>
      <c r="BR337" s="37"/>
      <c r="BS337" s="37"/>
      <c r="BT337" s="37"/>
      <c r="BU337" s="37"/>
      <c r="BV337" s="37"/>
      <c r="BW337" s="37"/>
      <c r="BX337" s="37"/>
      <c r="BY337" s="37"/>
      <c r="BZ337" s="37"/>
      <c r="CA337" s="37"/>
      <c r="CB337" s="37"/>
      <c r="CC337" s="37"/>
      <c r="CD337" s="37"/>
      <c r="CE337" s="37"/>
      <c r="CF337" s="37"/>
      <c r="CG337" s="37"/>
      <c r="CH337" s="37"/>
    </row>
    <row r="338" spans="1:86" s="29" customFormat="1">
      <c r="BO338" s="37"/>
      <c r="BP338" s="37"/>
      <c r="BQ338" s="37"/>
      <c r="BR338" s="37"/>
      <c r="BS338" s="37"/>
      <c r="BT338" s="37"/>
      <c r="BU338" s="37"/>
      <c r="BV338" s="37"/>
      <c r="BW338" s="37"/>
      <c r="BX338" s="37"/>
      <c r="BY338" s="37"/>
      <c r="BZ338" s="37"/>
      <c r="CA338" s="37"/>
      <c r="CB338" s="37"/>
      <c r="CC338" s="37"/>
      <c r="CD338" s="37"/>
      <c r="CE338" s="37"/>
      <c r="CF338" s="37"/>
      <c r="CG338" s="37"/>
      <c r="CH338" s="37"/>
    </row>
    <row r="339" spans="1:86" s="29" customFormat="1">
      <c r="BO339" s="37"/>
      <c r="BP339" s="37"/>
      <c r="BQ339" s="37"/>
      <c r="BR339" s="37"/>
      <c r="BS339" s="37"/>
      <c r="BT339" s="37"/>
      <c r="BU339" s="37"/>
      <c r="BV339" s="37"/>
      <c r="BW339" s="37"/>
      <c r="BX339" s="37"/>
      <c r="BY339" s="37"/>
      <c r="BZ339" s="37"/>
      <c r="CA339" s="37"/>
      <c r="CB339" s="37"/>
      <c r="CC339" s="37"/>
      <c r="CD339" s="37"/>
      <c r="CE339" s="37"/>
      <c r="CF339" s="37"/>
      <c r="CG339" s="37"/>
      <c r="CH339" s="37"/>
    </row>
    <row r="340" spans="1:86" s="29" customFormat="1">
      <c r="BO340" s="37"/>
      <c r="BP340" s="37"/>
      <c r="BQ340" s="37"/>
      <c r="BR340" s="37"/>
      <c r="BS340" s="37"/>
      <c r="BT340" s="37"/>
      <c r="BU340" s="37"/>
      <c r="BV340" s="37"/>
      <c r="BW340" s="37"/>
      <c r="BX340" s="37"/>
      <c r="BY340" s="37"/>
      <c r="BZ340" s="37"/>
      <c r="CA340" s="37"/>
      <c r="CB340" s="37"/>
      <c r="CC340" s="37"/>
      <c r="CD340" s="37"/>
      <c r="CE340" s="37"/>
      <c r="CF340" s="37"/>
      <c r="CG340" s="37"/>
      <c r="CH340" s="37"/>
    </row>
    <row r="341" spans="1:86" s="29" customFormat="1">
      <c r="BO341" s="37"/>
      <c r="BP341" s="37"/>
      <c r="BQ341" s="37"/>
      <c r="BR341" s="37"/>
      <c r="BS341" s="37"/>
      <c r="BT341" s="37"/>
      <c r="BU341" s="37"/>
      <c r="BV341" s="37"/>
      <c r="BW341" s="37"/>
      <c r="BX341" s="37"/>
      <c r="BY341" s="37"/>
      <c r="BZ341" s="37"/>
      <c r="CA341" s="37"/>
      <c r="CB341" s="37"/>
      <c r="CC341" s="37"/>
      <c r="CD341" s="37"/>
      <c r="CE341" s="37"/>
      <c r="CF341" s="37"/>
      <c r="CG341" s="37"/>
      <c r="CH341" s="37"/>
    </row>
    <row r="342" spans="1:86" s="29" customFormat="1">
      <c r="BO342" s="37"/>
      <c r="BP342" s="37"/>
      <c r="BQ342" s="37"/>
      <c r="BR342" s="37"/>
      <c r="BS342" s="37"/>
      <c r="BT342" s="37"/>
      <c r="BU342" s="37"/>
      <c r="BV342" s="37"/>
      <c r="BW342" s="37"/>
      <c r="BX342" s="37"/>
      <c r="BY342" s="37"/>
      <c r="BZ342" s="37"/>
      <c r="CA342" s="37"/>
      <c r="CB342" s="37"/>
      <c r="CC342" s="37"/>
      <c r="CD342" s="37"/>
      <c r="CE342" s="37"/>
      <c r="CF342" s="37"/>
      <c r="CG342" s="37"/>
      <c r="CH342" s="37"/>
    </row>
    <row r="343" spans="1:86" s="29" customFormat="1">
      <c r="BO343" s="37"/>
      <c r="BP343" s="37"/>
      <c r="BQ343" s="37"/>
      <c r="BR343" s="37"/>
      <c r="BS343" s="37"/>
      <c r="BT343" s="37"/>
      <c r="BU343" s="37"/>
      <c r="BV343" s="37"/>
      <c r="BW343" s="37"/>
      <c r="BX343" s="37"/>
      <c r="BY343" s="37"/>
      <c r="BZ343" s="37"/>
      <c r="CA343" s="37"/>
      <c r="CB343" s="37"/>
      <c r="CC343" s="37"/>
      <c r="CD343" s="37"/>
      <c r="CE343" s="37"/>
      <c r="CF343" s="37"/>
      <c r="CG343" s="37"/>
      <c r="CH343" s="37"/>
    </row>
    <row r="344" spans="1:86" s="29" customFormat="1">
      <c r="BO344" s="37"/>
      <c r="BP344" s="37"/>
      <c r="BQ344" s="37"/>
      <c r="BR344" s="37"/>
      <c r="BS344" s="37"/>
      <c r="BT344" s="37"/>
      <c r="BU344" s="37"/>
      <c r="BV344" s="37"/>
      <c r="BW344" s="37"/>
      <c r="BX344" s="37"/>
      <c r="BY344" s="37"/>
      <c r="BZ344" s="37"/>
      <c r="CA344" s="37"/>
      <c r="CB344" s="37"/>
      <c r="CC344" s="37"/>
      <c r="CD344" s="37"/>
      <c r="CE344" s="37"/>
      <c r="CF344" s="37"/>
      <c r="CG344" s="37"/>
      <c r="CH344" s="37"/>
    </row>
    <row r="345" spans="1:86" s="29" customFormat="1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O345" s="37"/>
      <c r="BP345" s="37"/>
      <c r="BQ345" s="37"/>
      <c r="BR345" s="37"/>
      <c r="BS345" s="37"/>
      <c r="BT345" s="37"/>
      <c r="BU345" s="37"/>
      <c r="BV345" s="37"/>
      <c r="BW345" s="37"/>
      <c r="BX345" s="37"/>
      <c r="BY345" s="37"/>
      <c r="BZ345" s="37"/>
      <c r="CA345" s="37"/>
      <c r="CB345" s="37"/>
      <c r="CC345" s="37"/>
      <c r="CD345" s="37"/>
      <c r="CE345" s="37"/>
      <c r="CF345" s="37"/>
      <c r="CG345" s="37"/>
      <c r="CH345" s="37"/>
    </row>
    <row r="346" spans="1:86" s="29" customFormat="1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O346" s="37"/>
      <c r="BP346" s="37"/>
      <c r="BQ346" s="37"/>
      <c r="BR346" s="37"/>
      <c r="BS346" s="37"/>
      <c r="BT346" s="37"/>
      <c r="BU346" s="37"/>
      <c r="BV346" s="37"/>
      <c r="BW346" s="37"/>
      <c r="BX346" s="37"/>
      <c r="BY346" s="37"/>
      <c r="BZ346" s="37"/>
      <c r="CA346" s="37"/>
      <c r="CB346" s="37"/>
      <c r="CC346" s="37"/>
      <c r="CD346" s="37"/>
      <c r="CE346" s="37"/>
      <c r="CF346" s="37"/>
      <c r="CG346" s="37"/>
      <c r="CH346" s="37"/>
    </row>
    <row r="347" spans="1:86" s="29" customForma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2"/>
      <c r="BP347" s="2"/>
      <c r="BQ347" s="37"/>
      <c r="BR347" s="37"/>
      <c r="BS347" s="37"/>
      <c r="BT347" s="37"/>
      <c r="BU347" s="37"/>
      <c r="BV347" s="37"/>
      <c r="BW347" s="37"/>
      <c r="BX347" s="37"/>
      <c r="BY347" s="37"/>
      <c r="BZ347" s="37"/>
      <c r="CA347" s="37"/>
      <c r="CB347" s="37"/>
      <c r="CC347" s="37"/>
      <c r="CD347" s="37"/>
      <c r="CE347" s="37"/>
      <c r="CF347" s="37"/>
      <c r="CG347" s="37"/>
      <c r="CH347" s="37"/>
    </row>
    <row r="348" spans="1:86" s="29" customForma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2"/>
      <c r="BP348" s="2"/>
      <c r="BQ348" s="37"/>
      <c r="BR348" s="37"/>
      <c r="BS348" s="37"/>
      <c r="BT348" s="37"/>
      <c r="BU348" s="37"/>
      <c r="BV348" s="37"/>
      <c r="BW348" s="37"/>
      <c r="BX348" s="37"/>
      <c r="BY348" s="37"/>
      <c r="BZ348" s="37"/>
      <c r="CA348" s="37"/>
      <c r="CB348" s="37"/>
      <c r="CC348" s="37"/>
      <c r="CD348" s="37"/>
      <c r="CE348" s="37"/>
      <c r="CF348" s="37"/>
      <c r="CG348" s="37"/>
      <c r="CH348" s="37"/>
    </row>
    <row r="349" spans="1:86" s="29" customForma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2"/>
      <c r="BP349" s="2"/>
      <c r="BQ349" s="37"/>
      <c r="BR349" s="37"/>
      <c r="BS349" s="37"/>
      <c r="BT349" s="37"/>
      <c r="BU349" s="37"/>
      <c r="BV349" s="37"/>
      <c r="BW349" s="37"/>
      <c r="BX349" s="37"/>
      <c r="BY349" s="37"/>
      <c r="BZ349" s="37"/>
      <c r="CA349" s="37"/>
      <c r="CB349" s="37"/>
      <c r="CC349" s="37"/>
      <c r="CD349" s="37"/>
      <c r="CE349" s="37"/>
      <c r="CF349" s="37"/>
      <c r="CG349" s="37"/>
      <c r="CH349" s="37"/>
    </row>
    <row r="350" spans="1:86" s="29" customForma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2"/>
      <c r="BP350" s="2"/>
      <c r="BQ350" s="37"/>
      <c r="BR350" s="37"/>
      <c r="BS350" s="37"/>
      <c r="BT350" s="37"/>
      <c r="BU350" s="37"/>
      <c r="BV350" s="37"/>
      <c r="BW350" s="37"/>
      <c r="BX350" s="37"/>
      <c r="BY350" s="37"/>
      <c r="BZ350" s="37"/>
      <c r="CA350" s="37"/>
      <c r="CB350" s="37"/>
      <c r="CC350" s="37"/>
      <c r="CD350" s="37"/>
      <c r="CE350" s="37"/>
      <c r="CF350" s="37"/>
      <c r="CG350" s="37"/>
      <c r="CH350" s="37"/>
    </row>
    <row r="351" spans="1:86" s="29" customForma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2"/>
      <c r="BP351" s="2"/>
      <c r="BQ351" s="37"/>
      <c r="BR351" s="37"/>
      <c r="BS351" s="37"/>
      <c r="BT351" s="37"/>
      <c r="BU351" s="37"/>
      <c r="BV351" s="37"/>
      <c r="BW351" s="37"/>
      <c r="BX351" s="37"/>
      <c r="BY351" s="37"/>
      <c r="BZ351" s="37"/>
      <c r="CA351" s="37"/>
      <c r="CB351" s="37"/>
      <c r="CC351" s="37"/>
      <c r="CD351" s="37"/>
      <c r="CE351" s="37"/>
      <c r="CF351" s="37"/>
      <c r="CG351" s="37"/>
      <c r="CH351" s="37"/>
    </row>
    <row r="352" spans="1:86" s="29" customForma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2"/>
      <c r="BP352" s="2"/>
      <c r="BQ352" s="37"/>
      <c r="BR352" s="37"/>
      <c r="BS352" s="37"/>
      <c r="BT352" s="37"/>
      <c r="BU352" s="37"/>
      <c r="BV352" s="37"/>
      <c r="BW352" s="37"/>
      <c r="BX352" s="37"/>
      <c r="BY352" s="37"/>
      <c r="BZ352" s="37"/>
      <c r="CA352" s="37"/>
      <c r="CB352" s="37"/>
      <c r="CC352" s="37"/>
      <c r="CD352" s="37"/>
      <c r="CE352" s="37"/>
      <c r="CF352" s="37"/>
      <c r="CG352" s="37"/>
      <c r="CH352" s="37"/>
    </row>
    <row r="353" spans="1:86" s="29" customForma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2"/>
      <c r="BP353" s="2"/>
      <c r="BQ353" s="37"/>
      <c r="BR353" s="37"/>
      <c r="BS353" s="37"/>
      <c r="BT353" s="37"/>
      <c r="BU353" s="37"/>
      <c r="BV353" s="37"/>
      <c r="BW353" s="37"/>
      <c r="BX353" s="37"/>
      <c r="BY353" s="37"/>
      <c r="BZ353" s="37"/>
      <c r="CA353" s="37"/>
      <c r="CB353" s="37"/>
      <c r="CC353" s="37"/>
      <c r="CD353" s="37"/>
      <c r="CE353" s="37"/>
      <c r="CF353" s="37"/>
      <c r="CG353" s="37"/>
      <c r="CH353" s="37"/>
    </row>
    <row r="354" spans="1:86" s="29" customForma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2"/>
      <c r="BP354" s="2"/>
      <c r="BQ354" s="37"/>
      <c r="BR354" s="37"/>
      <c r="BS354" s="37"/>
      <c r="BT354" s="37"/>
      <c r="BU354" s="37"/>
      <c r="BV354" s="37"/>
      <c r="BW354" s="37"/>
      <c r="BX354" s="37"/>
      <c r="BY354" s="37"/>
      <c r="BZ354" s="37"/>
      <c r="CA354" s="37"/>
      <c r="CB354" s="37"/>
      <c r="CC354" s="37"/>
      <c r="CD354" s="37"/>
      <c r="CE354" s="37"/>
      <c r="CF354" s="37"/>
      <c r="CG354" s="37"/>
      <c r="CH354" s="37"/>
    </row>
    <row r="355" spans="1:86" s="29" customForma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2"/>
      <c r="BP355" s="2"/>
      <c r="BQ355" s="37"/>
      <c r="BR355" s="37"/>
      <c r="BS355" s="37"/>
      <c r="BT355" s="37"/>
      <c r="BU355" s="37"/>
      <c r="BV355" s="37"/>
      <c r="BW355" s="37"/>
      <c r="BX355" s="37"/>
      <c r="BY355" s="37"/>
      <c r="BZ355" s="37"/>
      <c r="CA355" s="37"/>
      <c r="CB355" s="37"/>
      <c r="CC355" s="37"/>
      <c r="CD355" s="37"/>
      <c r="CE355" s="37"/>
      <c r="CF355" s="37"/>
      <c r="CG355" s="37"/>
      <c r="CH355" s="37"/>
    </row>
    <row r="356" spans="1:86" s="29" customForma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2"/>
      <c r="BP356" s="2"/>
      <c r="BQ356" s="37"/>
      <c r="BR356" s="37"/>
      <c r="BS356" s="37"/>
      <c r="BT356" s="37"/>
      <c r="BU356" s="37"/>
      <c r="BV356" s="37"/>
      <c r="BW356" s="37"/>
      <c r="BX356" s="37"/>
      <c r="BY356" s="37"/>
      <c r="BZ356" s="37"/>
      <c r="CA356" s="37"/>
      <c r="CB356" s="37"/>
      <c r="CC356" s="37"/>
      <c r="CD356" s="37"/>
      <c r="CE356" s="37"/>
      <c r="CF356" s="37"/>
      <c r="CG356" s="37"/>
      <c r="CH356" s="37"/>
    </row>
    <row r="357" spans="1:86" s="29" customForma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2"/>
      <c r="BP357" s="2"/>
      <c r="BQ357" s="37"/>
      <c r="BR357" s="37"/>
      <c r="BS357" s="37"/>
      <c r="BT357" s="37"/>
      <c r="BU357" s="37"/>
      <c r="BV357" s="37"/>
      <c r="BW357" s="37"/>
      <c r="BX357" s="37"/>
      <c r="BY357" s="37"/>
      <c r="BZ357" s="37"/>
      <c r="CA357" s="37"/>
      <c r="CB357" s="37"/>
      <c r="CC357" s="37"/>
      <c r="CD357" s="37"/>
      <c r="CE357" s="37"/>
      <c r="CF357" s="37"/>
      <c r="CG357" s="37"/>
      <c r="CH357" s="37"/>
    </row>
    <row r="358" spans="1:86" s="29" customForma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2"/>
      <c r="BP358" s="2"/>
      <c r="BQ358" s="37"/>
      <c r="BR358" s="37"/>
      <c r="BS358" s="37"/>
      <c r="BT358" s="37"/>
      <c r="BU358" s="37"/>
      <c r="BV358" s="37"/>
      <c r="BW358" s="37"/>
      <c r="BX358" s="37"/>
      <c r="BY358" s="37"/>
      <c r="BZ358" s="37"/>
      <c r="CA358" s="37"/>
      <c r="CB358" s="37"/>
      <c r="CC358" s="37"/>
      <c r="CD358" s="37"/>
      <c r="CE358" s="37"/>
      <c r="CF358" s="37"/>
      <c r="CG358" s="37"/>
      <c r="CH358" s="37"/>
    </row>
    <row r="359" spans="1:86" s="29" customForma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2"/>
      <c r="BP359" s="2"/>
      <c r="BQ359" s="37"/>
      <c r="BR359" s="37"/>
      <c r="BS359" s="37"/>
      <c r="BT359" s="37"/>
      <c r="BU359" s="37"/>
      <c r="BV359" s="37"/>
      <c r="BW359" s="37"/>
      <c r="BX359" s="37"/>
      <c r="BY359" s="37"/>
      <c r="BZ359" s="37"/>
      <c r="CA359" s="37"/>
      <c r="CB359" s="37"/>
      <c r="CC359" s="37"/>
      <c r="CD359" s="37"/>
      <c r="CE359" s="37"/>
      <c r="CF359" s="37"/>
      <c r="CG359" s="37"/>
      <c r="CH359" s="37"/>
    </row>
    <row r="360" spans="1:86" s="29" customForma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2"/>
      <c r="BP360" s="2"/>
      <c r="BQ360" s="37"/>
      <c r="BR360" s="37"/>
      <c r="BS360" s="37"/>
      <c r="BT360" s="37"/>
      <c r="BU360" s="37"/>
      <c r="BV360" s="37"/>
      <c r="BW360" s="37"/>
      <c r="BX360" s="37"/>
      <c r="BY360" s="37"/>
      <c r="BZ360" s="37"/>
      <c r="CA360" s="37"/>
      <c r="CB360" s="37"/>
      <c r="CC360" s="37"/>
      <c r="CD360" s="37"/>
      <c r="CE360" s="37"/>
      <c r="CF360" s="37"/>
      <c r="CG360" s="37"/>
      <c r="CH360" s="37"/>
    </row>
    <row r="361" spans="1:86" s="29" customForma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2"/>
      <c r="BP361" s="2"/>
      <c r="BQ361" s="37"/>
      <c r="BR361" s="37"/>
      <c r="BS361" s="37"/>
      <c r="BT361" s="37"/>
      <c r="BU361" s="37"/>
      <c r="BV361" s="37"/>
      <c r="BW361" s="37"/>
      <c r="BX361" s="37"/>
      <c r="BY361" s="37"/>
      <c r="BZ361" s="37"/>
      <c r="CA361" s="37"/>
      <c r="CB361" s="37"/>
      <c r="CC361" s="37"/>
      <c r="CD361" s="37"/>
      <c r="CE361" s="37"/>
      <c r="CF361" s="37"/>
      <c r="CG361" s="37"/>
      <c r="CH361" s="37"/>
    </row>
    <row r="362" spans="1:86" s="29" customForma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2"/>
      <c r="BP362" s="2"/>
      <c r="BQ362" s="37"/>
      <c r="BR362" s="37"/>
      <c r="BS362" s="37"/>
      <c r="BT362" s="37"/>
      <c r="BU362" s="37"/>
      <c r="BV362" s="37"/>
      <c r="BW362" s="37"/>
      <c r="BX362" s="37"/>
      <c r="BY362" s="37"/>
      <c r="BZ362" s="37"/>
      <c r="CA362" s="37"/>
      <c r="CB362" s="37"/>
      <c r="CC362" s="37"/>
      <c r="CD362" s="37"/>
      <c r="CE362" s="37"/>
      <c r="CF362" s="37"/>
      <c r="CG362" s="37"/>
      <c r="CH362" s="37"/>
    </row>
    <row r="363" spans="1:86" s="29" customForma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2"/>
      <c r="BP363" s="2"/>
      <c r="BQ363" s="37"/>
      <c r="BR363" s="37"/>
      <c r="BS363" s="37"/>
      <c r="BT363" s="37"/>
      <c r="BU363" s="37"/>
      <c r="BV363" s="37"/>
      <c r="BW363" s="37"/>
      <c r="BX363" s="37"/>
      <c r="BY363" s="37"/>
      <c r="BZ363" s="37"/>
      <c r="CA363" s="37"/>
      <c r="CB363" s="37"/>
      <c r="CC363" s="37"/>
      <c r="CD363" s="37"/>
      <c r="CE363" s="37"/>
      <c r="CF363" s="37"/>
      <c r="CG363" s="37"/>
      <c r="CH363" s="37"/>
    </row>
    <row r="364" spans="1:86" s="29" customForma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2"/>
      <c r="BP364" s="2"/>
      <c r="BQ364" s="37"/>
      <c r="BR364" s="37"/>
      <c r="BS364" s="37"/>
      <c r="BT364" s="37"/>
      <c r="BU364" s="37"/>
      <c r="BV364" s="37"/>
      <c r="BW364" s="37"/>
      <c r="BX364" s="37"/>
      <c r="BY364" s="37"/>
      <c r="BZ364" s="37"/>
      <c r="CA364" s="37"/>
      <c r="CB364" s="37"/>
      <c r="CC364" s="37"/>
      <c r="CD364" s="37"/>
      <c r="CE364" s="37"/>
      <c r="CF364" s="37"/>
      <c r="CG364" s="37"/>
      <c r="CH364" s="37"/>
    </row>
    <row r="365" spans="1:86" s="29" customForma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2"/>
      <c r="BP365" s="2"/>
      <c r="BQ365" s="37"/>
      <c r="BR365" s="37"/>
      <c r="BS365" s="37"/>
      <c r="BT365" s="37"/>
      <c r="BU365" s="37"/>
      <c r="BV365" s="37"/>
      <c r="BW365" s="37"/>
      <c r="BX365" s="37"/>
      <c r="BY365" s="37"/>
      <c r="BZ365" s="37"/>
      <c r="CA365" s="37"/>
      <c r="CB365" s="37"/>
      <c r="CC365" s="37"/>
      <c r="CD365" s="37"/>
      <c r="CE365" s="37"/>
      <c r="CF365" s="37"/>
      <c r="CG365" s="37"/>
      <c r="CH365" s="37"/>
    </row>
    <row r="366" spans="1:86" s="29" customForma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2"/>
      <c r="BP366" s="2"/>
      <c r="BQ366" s="37"/>
      <c r="BR366" s="37"/>
      <c r="BS366" s="37"/>
      <c r="BT366" s="37"/>
      <c r="BU366" s="37"/>
      <c r="BV366" s="37"/>
      <c r="BW366" s="37"/>
      <c r="BX366" s="37"/>
      <c r="BY366" s="37"/>
      <c r="BZ366" s="37"/>
      <c r="CA366" s="37"/>
      <c r="CB366" s="37"/>
      <c r="CC366" s="37"/>
      <c r="CD366" s="37"/>
      <c r="CE366" s="37"/>
      <c r="CF366" s="37"/>
      <c r="CG366" s="37"/>
      <c r="CH366" s="37"/>
    </row>
    <row r="367" spans="1:86" s="29" customForma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2"/>
      <c r="BP367" s="2"/>
      <c r="BQ367" s="37"/>
      <c r="BR367" s="37"/>
      <c r="BS367" s="37"/>
      <c r="BT367" s="37"/>
      <c r="BU367" s="37"/>
      <c r="BV367" s="37"/>
      <c r="BW367" s="37"/>
      <c r="BX367" s="37"/>
      <c r="BY367" s="37"/>
      <c r="BZ367" s="37"/>
      <c r="CA367" s="37"/>
      <c r="CB367" s="37"/>
      <c r="CC367" s="37"/>
      <c r="CD367" s="37"/>
      <c r="CE367" s="37"/>
      <c r="CF367" s="37"/>
      <c r="CG367" s="37"/>
      <c r="CH367" s="37"/>
    </row>
    <row r="368" spans="1:86" s="29" customForma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2"/>
      <c r="BP368" s="2"/>
      <c r="BQ368" s="37"/>
      <c r="BR368" s="37"/>
      <c r="BS368" s="37"/>
      <c r="BT368" s="37"/>
      <c r="BU368" s="37"/>
      <c r="BV368" s="37"/>
      <c r="BW368" s="37"/>
      <c r="BX368" s="37"/>
      <c r="BY368" s="37"/>
      <c r="BZ368" s="37"/>
      <c r="CA368" s="37"/>
      <c r="CB368" s="37"/>
      <c r="CC368" s="37"/>
      <c r="CD368" s="37"/>
      <c r="CE368" s="37"/>
      <c r="CF368" s="37"/>
      <c r="CG368" s="37"/>
      <c r="CH368" s="37"/>
    </row>
    <row r="369" spans="1:86" s="29" customForma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2"/>
      <c r="BP369" s="2"/>
      <c r="BQ369" s="37"/>
      <c r="BR369" s="37"/>
      <c r="BS369" s="37"/>
      <c r="BT369" s="37"/>
      <c r="BU369" s="37"/>
      <c r="BV369" s="37"/>
      <c r="BW369" s="37"/>
      <c r="BX369" s="37"/>
      <c r="BY369" s="37"/>
      <c r="BZ369" s="37"/>
      <c r="CA369" s="37"/>
      <c r="CB369" s="37"/>
      <c r="CC369" s="37"/>
      <c r="CD369" s="37"/>
      <c r="CE369" s="37"/>
      <c r="CF369" s="37"/>
      <c r="CG369" s="37"/>
      <c r="CH369" s="37"/>
    </row>
    <row r="370" spans="1:86" s="29" customForma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2"/>
      <c r="BP370" s="2"/>
      <c r="BQ370" s="37"/>
      <c r="BR370" s="37"/>
      <c r="BS370" s="37"/>
      <c r="BT370" s="37"/>
      <c r="BU370" s="37"/>
      <c r="BV370" s="37"/>
      <c r="BW370" s="37"/>
      <c r="BX370" s="37"/>
      <c r="BY370" s="37"/>
      <c r="BZ370" s="37"/>
      <c r="CA370" s="37"/>
      <c r="CB370" s="37"/>
      <c r="CC370" s="37"/>
      <c r="CD370" s="37"/>
      <c r="CE370" s="37"/>
      <c r="CF370" s="37"/>
      <c r="CG370" s="37"/>
      <c r="CH370" s="37"/>
    </row>
    <row r="371" spans="1:86" s="29" customForma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2"/>
      <c r="BP371" s="2"/>
      <c r="BQ371" s="37"/>
      <c r="BR371" s="37"/>
      <c r="BS371" s="37"/>
      <c r="BT371" s="37"/>
      <c r="BU371" s="37"/>
      <c r="BV371" s="37"/>
      <c r="BW371" s="37"/>
      <c r="BX371" s="37"/>
      <c r="BY371" s="37"/>
      <c r="BZ371" s="37"/>
      <c r="CA371" s="37"/>
      <c r="CB371" s="37"/>
      <c r="CC371" s="37"/>
      <c r="CD371" s="37"/>
      <c r="CE371" s="37"/>
      <c r="CF371" s="37"/>
      <c r="CG371" s="37"/>
      <c r="CH371" s="37"/>
    </row>
    <row r="372" spans="1:86" s="29" customForma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2"/>
      <c r="BP372" s="2"/>
      <c r="BQ372" s="37"/>
      <c r="BR372" s="37"/>
      <c r="BS372" s="37"/>
      <c r="BT372" s="37"/>
      <c r="BU372" s="37"/>
      <c r="BV372" s="37"/>
      <c r="BW372" s="37"/>
      <c r="BX372" s="37"/>
      <c r="BY372" s="37"/>
      <c r="BZ372" s="37"/>
      <c r="CA372" s="37"/>
      <c r="CB372" s="37"/>
      <c r="CC372" s="37"/>
      <c r="CD372" s="37"/>
      <c r="CE372" s="37"/>
      <c r="CF372" s="37"/>
      <c r="CG372" s="37"/>
      <c r="CH372" s="37"/>
    </row>
    <row r="373" spans="1:86" s="29" customForma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2"/>
      <c r="BP373" s="2"/>
      <c r="BQ373" s="37"/>
      <c r="BR373" s="37"/>
      <c r="BS373" s="37"/>
      <c r="BT373" s="37"/>
      <c r="BU373" s="37"/>
      <c r="BV373" s="37"/>
      <c r="BW373" s="37"/>
      <c r="BX373" s="37"/>
      <c r="BY373" s="37"/>
      <c r="BZ373" s="37"/>
      <c r="CA373" s="37"/>
      <c r="CB373" s="37"/>
      <c r="CC373" s="37"/>
      <c r="CD373" s="37"/>
      <c r="CE373" s="37"/>
      <c r="CF373" s="37"/>
      <c r="CG373" s="37"/>
      <c r="CH373" s="37"/>
    </row>
    <row r="374" spans="1:86" s="29" customForma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2"/>
      <c r="BP374" s="2"/>
      <c r="BQ374" s="37"/>
      <c r="BR374" s="37"/>
      <c r="BS374" s="37"/>
      <c r="BT374" s="37"/>
      <c r="BU374" s="37"/>
      <c r="BV374" s="37"/>
      <c r="BW374" s="37"/>
      <c r="BX374" s="37"/>
      <c r="BY374" s="37"/>
      <c r="BZ374" s="37"/>
      <c r="CA374" s="37"/>
      <c r="CB374" s="37"/>
      <c r="CC374" s="37"/>
      <c r="CD374" s="37"/>
      <c r="CE374" s="37"/>
      <c r="CF374" s="37"/>
      <c r="CG374" s="37"/>
      <c r="CH374" s="37"/>
    </row>
    <row r="375" spans="1:86" s="29" customForma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2"/>
      <c r="BP375" s="2"/>
      <c r="BQ375" s="37"/>
      <c r="BR375" s="37"/>
      <c r="BS375" s="37"/>
      <c r="BT375" s="37"/>
      <c r="BU375" s="37"/>
      <c r="BV375" s="37"/>
      <c r="BW375" s="37"/>
      <c r="BX375" s="37"/>
      <c r="BY375" s="37"/>
      <c r="BZ375" s="37"/>
      <c r="CA375" s="37"/>
      <c r="CB375" s="37"/>
      <c r="CC375" s="37"/>
      <c r="CD375" s="37"/>
      <c r="CE375" s="37"/>
      <c r="CF375" s="37"/>
      <c r="CG375" s="37"/>
      <c r="CH375" s="37"/>
    </row>
    <row r="376" spans="1:86" s="29" customForma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2"/>
      <c r="BP376" s="2"/>
      <c r="BQ376" s="37"/>
      <c r="BR376" s="37"/>
      <c r="BS376" s="37"/>
      <c r="BT376" s="37"/>
      <c r="BU376" s="37"/>
      <c r="BV376" s="37"/>
      <c r="BW376" s="37"/>
      <c r="BX376" s="37"/>
      <c r="BY376" s="37"/>
      <c r="BZ376" s="37"/>
      <c r="CA376" s="37"/>
      <c r="CB376" s="37"/>
      <c r="CC376" s="37"/>
      <c r="CD376" s="37"/>
      <c r="CE376" s="37"/>
      <c r="CF376" s="37"/>
      <c r="CG376" s="37"/>
      <c r="CH376" s="37"/>
    </row>
    <row r="377" spans="1:86" s="29" customForma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2"/>
      <c r="BP377" s="2"/>
      <c r="BQ377" s="37"/>
      <c r="BR377" s="37"/>
      <c r="BS377" s="37"/>
      <c r="BT377" s="37"/>
      <c r="BU377" s="37"/>
      <c r="BV377" s="37"/>
      <c r="BW377" s="37"/>
      <c r="BX377" s="37"/>
      <c r="BY377" s="37"/>
      <c r="BZ377" s="37"/>
      <c r="CA377" s="37"/>
      <c r="CB377" s="37"/>
      <c r="CC377" s="37"/>
      <c r="CD377" s="37"/>
      <c r="CE377" s="37"/>
      <c r="CF377" s="37"/>
      <c r="CG377" s="37"/>
      <c r="CH377" s="37"/>
    </row>
    <row r="378" spans="1:86" s="29" customForma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2"/>
      <c r="BP378" s="2"/>
      <c r="BQ378" s="37"/>
      <c r="BR378" s="37"/>
      <c r="BS378" s="37"/>
      <c r="BT378" s="37"/>
      <c r="BU378" s="37"/>
      <c r="BV378" s="37"/>
      <c r="BW378" s="37"/>
      <c r="BX378" s="37"/>
      <c r="BY378" s="37"/>
      <c r="BZ378" s="37"/>
      <c r="CA378" s="37"/>
      <c r="CB378" s="37"/>
      <c r="CC378" s="37"/>
      <c r="CD378" s="37"/>
      <c r="CE378" s="37"/>
      <c r="CF378" s="37"/>
      <c r="CG378" s="37"/>
      <c r="CH378" s="37"/>
    </row>
    <row r="379" spans="1:86" s="29" customForma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2"/>
      <c r="BP379" s="2"/>
      <c r="BQ379" s="37"/>
      <c r="BR379" s="37"/>
      <c r="BS379" s="37"/>
      <c r="BT379" s="37"/>
      <c r="BU379" s="37"/>
      <c r="BV379" s="37"/>
      <c r="BW379" s="37"/>
      <c r="BX379" s="37"/>
      <c r="BY379" s="37"/>
      <c r="BZ379" s="37"/>
      <c r="CA379" s="37"/>
      <c r="CB379" s="37"/>
      <c r="CC379" s="37"/>
      <c r="CD379" s="37"/>
      <c r="CE379" s="37"/>
      <c r="CF379" s="37"/>
      <c r="CG379" s="37"/>
      <c r="CH379" s="37"/>
    </row>
    <row r="380" spans="1:86" s="29" customForma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2"/>
      <c r="BP380" s="2"/>
      <c r="BQ380" s="37"/>
      <c r="BR380" s="37"/>
      <c r="BS380" s="37"/>
      <c r="BT380" s="37"/>
      <c r="BU380" s="37"/>
      <c r="BV380" s="37"/>
      <c r="BW380" s="37"/>
      <c r="BX380" s="37"/>
      <c r="BY380" s="37"/>
      <c r="BZ380" s="37"/>
      <c r="CA380" s="37"/>
      <c r="CB380" s="37"/>
      <c r="CC380" s="37"/>
      <c r="CD380" s="37"/>
      <c r="CE380" s="37"/>
      <c r="CF380" s="37"/>
      <c r="CG380" s="37"/>
      <c r="CH380" s="37"/>
    </row>
    <row r="381" spans="1:86" s="29" customForma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2"/>
      <c r="BP381" s="2"/>
      <c r="BQ381" s="37"/>
      <c r="BR381" s="37"/>
      <c r="BS381" s="37"/>
      <c r="BT381" s="37"/>
      <c r="BU381" s="37"/>
      <c r="BV381" s="37"/>
      <c r="BW381" s="37"/>
      <c r="BX381" s="37"/>
      <c r="BY381" s="37"/>
      <c r="BZ381" s="37"/>
      <c r="CA381" s="37"/>
      <c r="CB381" s="37"/>
      <c r="CC381" s="37"/>
      <c r="CD381" s="37"/>
      <c r="CE381" s="37"/>
      <c r="CF381" s="37"/>
      <c r="CG381" s="37"/>
      <c r="CH381" s="37"/>
    </row>
    <row r="382" spans="1:86" s="29" customForma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2"/>
      <c r="BP382" s="2"/>
      <c r="BQ382" s="37"/>
      <c r="BR382" s="37"/>
      <c r="BS382" s="37"/>
      <c r="BT382" s="37"/>
      <c r="BU382" s="37"/>
      <c r="BV382" s="37"/>
      <c r="BW382" s="37"/>
      <c r="BX382" s="37"/>
      <c r="BY382" s="37"/>
      <c r="BZ382" s="37"/>
      <c r="CA382" s="37"/>
      <c r="CB382" s="37"/>
      <c r="CC382" s="37"/>
      <c r="CD382" s="37"/>
      <c r="CE382" s="37"/>
      <c r="CF382" s="37"/>
      <c r="CG382" s="37"/>
      <c r="CH382" s="37"/>
    </row>
    <row r="383" spans="1:86" s="29" customForma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2"/>
      <c r="BP383" s="2"/>
      <c r="BQ383" s="37"/>
      <c r="BR383" s="37"/>
      <c r="BS383" s="37"/>
      <c r="BT383" s="37"/>
      <c r="BU383" s="37"/>
      <c r="BV383" s="37"/>
      <c r="BW383" s="37"/>
      <c r="BX383" s="37"/>
      <c r="BY383" s="37"/>
      <c r="BZ383" s="37"/>
      <c r="CA383" s="37"/>
      <c r="CB383" s="37"/>
      <c r="CC383" s="37"/>
      <c r="CD383" s="37"/>
      <c r="CE383" s="37"/>
      <c r="CF383" s="37"/>
      <c r="CG383" s="37"/>
      <c r="CH383" s="37"/>
    </row>
    <row r="384" spans="1:86" s="29" customForma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2"/>
      <c r="BP384" s="2"/>
      <c r="BQ384" s="37"/>
      <c r="BR384" s="37"/>
      <c r="BS384" s="37"/>
      <c r="BT384" s="37"/>
      <c r="BU384" s="37"/>
      <c r="BV384" s="37"/>
      <c r="BW384" s="37"/>
      <c r="BX384" s="37"/>
      <c r="BY384" s="37"/>
      <c r="BZ384" s="37"/>
      <c r="CA384" s="37"/>
      <c r="CB384" s="37"/>
      <c r="CC384" s="37"/>
      <c r="CD384" s="37"/>
      <c r="CE384" s="37"/>
      <c r="CF384" s="37"/>
      <c r="CG384" s="37"/>
      <c r="CH384" s="37"/>
    </row>
    <row r="385" spans="1:86" s="29" customForma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2"/>
      <c r="BP385" s="2"/>
      <c r="BQ385" s="37"/>
      <c r="BR385" s="37"/>
      <c r="BS385" s="37"/>
      <c r="BT385" s="37"/>
      <c r="BU385" s="37"/>
      <c r="BV385" s="37"/>
      <c r="BW385" s="37"/>
      <c r="BX385" s="37"/>
      <c r="BY385" s="37"/>
      <c r="BZ385" s="37"/>
      <c r="CA385" s="37"/>
      <c r="CB385" s="37"/>
      <c r="CC385" s="37"/>
      <c r="CD385" s="37"/>
      <c r="CE385" s="37"/>
      <c r="CF385" s="37"/>
      <c r="CG385" s="37"/>
      <c r="CH385" s="37"/>
    </row>
    <row r="386" spans="1:86" s="29" customForma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2"/>
      <c r="BP386" s="2"/>
      <c r="BQ386" s="37"/>
      <c r="BR386" s="37"/>
      <c r="BS386" s="37"/>
      <c r="BT386" s="37"/>
      <c r="BU386" s="37"/>
      <c r="BV386" s="37"/>
      <c r="BW386" s="37"/>
      <c r="BX386" s="37"/>
      <c r="BY386" s="37"/>
      <c r="BZ386" s="37"/>
      <c r="CA386" s="37"/>
      <c r="CB386" s="37"/>
      <c r="CC386" s="37"/>
      <c r="CD386" s="37"/>
      <c r="CE386" s="37"/>
      <c r="CF386" s="37"/>
      <c r="CG386" s="37"/>
      <c r="CH386" s="37"/>
    </row>
    <row r="387" spans="1:86" s="29" customForma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2"/>
      <c r="BP387" s="2"/>
      <c r="BQ387" s="37"/>
      <c r="BR387" s="37"/>
      <c r="BS387" s="37"/>
      <c r="BT387" s="37"/>
      <c r="BU387" s="37"/>
      <c r="BV387" s="37"/>
      <c r="BW387" s="37"/>
      <c r="BX387" s="37"/>
      <c r="BY387" s="37"/>
      <c r="BZ387" s="37"/>
      <c r="CA387" s="37"/>
      <c r="CB387" s="37"/>
      <c r="CC387" s="37"/>
      <c r="CD387" s="37"/>
      <c r="CE387" s="37"/>
      <c r="CF387" s="37"/>
      <c r="CG387" s="37"/>
      <c r="CH387" s="37"/>
    </row>
    <row r="388" spans="1:86" s="29" customForma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2"/>
      <c r="BP388" s="2"/>
      <c r="BQ388" s="37"/>
      <c r="BR388" s="37"/>
      <c r="BS388" s="37"/>
      <c r="BT388" s="37"/>
      <c r="BU388" s="37"/>
      <c r="BV388" s="37"/>
      <c r="BW388" s="37"/>
      <c r="BX388" s="37"/>
      <c r="BY388" s="37"/>
      <c r="BZ388" s="37"/>
      <c r="CA388" s="37"/>
      <c r="CB388" s="37"/>
      <c r="CC388" s="37"/>
      <c r="CD388" s="37"/>
      <c r="CE388" s="37"/>
      <c r="CF388" s="37"/>
      <c r="CG388" s="37"/>
      <c r="CH388" s="37"/>
    </row>
    <row r="389" spans="1:86" s="29" customForma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2"/>
      <c r="BP389" s="2"/>
      <c r="BQ389" s="37"/>
      <c r="BR389" s="37"/>
      <c r="BS389" s="37"/>
      <c r="BT389" s="37"/>
      <c r="BU389" s="37"/>
      <c r="BV389" s="37"/>
      <c r="BW389" s="37"/>
      <c r="BX389" s="37"/>
      <c r="BY389" s="37"/>
      <c r="BZ389" s="37"/>
      <c r="CA389" s="37"/>
      <c r="CB389" s="37"/>
      <c r="CC389" s="37"/>
      <c r="CD389" s="37"/>
      <c r="CE389" s="37"/>
      <c r="CF389" s="37"/>
      <c r="CG389" s="37"/>
      <c r="CH389" s="37"/>
    </row>
    <row r="390" spans="1:86" s="29" customForma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2"/>
      <c r="BP390" s="2"/>
      <c r="BQ390" s="37"/>
      <c r="BR390" s="37"/>
      <c r="BS390" s="37"/>
      <c r="BT390" s="37"/>
      <c r="BU390" s="37"/>
      <c r="BV390" s="37"/>
      <c r="BW390" s="37"/>
      <c r="BX390" s="37"/>
      <c r="BY390" s="37"/>
      <c r="BZ390" s="37"/>
      <c r="CA390" s="37"/>
      <c r="CB390" s="37"/>
      <c r="CC390" s="37"/>
      <c r="CD390" s="37"/>
      <c r="CE390" s="37"/>
      <c r="CF390" s="37"/>
      <c r="CG390" s="37"/>
      <c r="CH390" s="37"/>
    </row>
    <row r="391" spans="1:86" s="29" customForma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2"/>
      <c r="BP391" s="2"/>
      <c r="BQ391" s="37"/>
      <c r="BR391" s="37"/>
      <c r="BS391" s="37"/>
      <c r="BT391" s="37"/>
      <c r="BU391" s="37"/>
      <c r="BV391" s="37"/>
      <c r="BW391" s="37"/>
      <c r="BX391" s="37"/>
      <c r="BY391" s="37"/>
      <c r="BZ391" s="37"/>
      <c r="CA391" s="37"/>
      <c r="CB391" s="37"/>
      <c r="CC391" s="37"/>
      <c r="CD391" s="37"/>
      <c r="CE391" s="37"/>
      <c r="CF391" s="37"/>
      <c r="CG391" s="37"/>
      <c r="CH391" s="37"/>
    </row>
    <row r="392" spans="1:86" s="29" customForma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2"/>
      <c r="BP392" s="2"/>
      <c r="BQ392" s="37"/>
      <c r="BR392" s="37"/>
      <c r="BS392" s="37"/>
      <c r="BT392" s="37"/>
      <c r="BU392" s="37"/>
      <c r="BV392" s="37"/>
      <c r="BW392" s="37"/>
      <c r="BX392" s="37"/>
      <c r="BY392" s="37"/>
      <c r="BZ392" s="37"/>
      <c r="CA392" s="37"/>
      <c r="CB392" s="37"/>
      <c r="CC392" s="37"/>
      <c r="CD392" s="37"/>
      <c r="CE392" s="37"/>
      <c r="CF392" s="37"/>
      <c r="CG392" s="37"/>
      <c r="CH392" s="37"/>
    </row>
    <row r="393" spans="1:86" s="29" customForma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2"/>
      <c r="BP393" s="2"/>
      <c r="BQ393" s="37"/>
      <c r="BR393" s="37"/>
      <c r="BS393" s="37"/>
      <c r="BT393" s="37"/>
      <c r="BU393" s="37"/>
      <c r="BV393" s="37"/>
      <c r="BW393" s="37"/>
      <c r="BX393" s="37"/>
      <c r="BY393" s="37"/>
      <c r="BZ393" s="37"/>
      <c r="CA393" s="37"/>
      <c r="CB393" s="37"/>
      <c r="CC393" s="37"/>
      <c r="CD393" s="37"/>
      <c r="CE393" s="37"/>
      <c r="CF393" s="37"/>
      <c r="CG393" s="37"/>
      <c r="CH393" s="37"/>
    </row>
    <row r="394" spans="1:86" s="29" customForma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2"/>
      <c r="BP394" s="2"/>
      <c r="BQ394" s="37"/>
      <c r="BR394" s="37"/>
      <c r="BS394" s="37"/>
      <c r="BT394" s="37"/>
      <c r="BU394" s="37"/>
      <c r="BV394" s="37"/>
      <c r="BW394" s="37"/>
      <c r="BX394" s="37"/>
      <c r="BY394" s="37"/>
      <c r="BZ394" s="37"/>
      <c r="CA394" s="37"/>
      <c r="CB394" s="37"/>
      <c r="CC394" s="37"/>
      <c r="CD394" s="37"/>
      <c r="CE394" s="37"/>
      <c r="CF394" s="37"/>
      <c r="CG394" s="37"/>
      <c r="CH394" s="37"/>
    </row>
    <row r="395" spans="1:86" s="29" customForma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2"/>
      <c r="BP395" s="2"/>
      <c r="BQ395" s="37"/>
      <c r="BR395" s="37"/>
      <c r="BS395" s="37"/>
      <c r="BT395" s="37"/>
      <c r="BU395" s="37"/>
      <c r="BV395" s="37"/>
      <c r="BW395" s="37"/>
      <c r="BX395" s="37"/>
      <c r="BY395" s="37"/>
      <c r="BZ395" s="37"/>
      <c r="CA395" s="37"/>
      <c r="CB395" s="37"/>
      <c r="CC395" s="37"/>
      <c r="CD395" s="37"/>
      <c r="CE395" s="37"/>
      <c r="CF395" s="37"/>
      <c r="CG395" s="37"/>
      <c r="CH395" s="37"/>
    </row>
    <row r="396" spans="1:86" s="29" customForma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2"/>
      <c r="BP396" s="2"/>
      <c r="BQ396" s="37"/>
      <c r="BR396" s="37"/>
      <c r="BS396" s="37"/>
      <c r="BT396" s="37"/>
      <c r="BU396" s="37"/>
      <c r="BV396" s="37"/>
      <c r="BW396" s="37"/>
      <c r="BX396" s="37"/>
      <c r="BY396" s="37"/>
      <c r="BZ396" s="37"/>
      <c r="CA396" s="37"/>
      <c r="CB396" s="37"/>
      <c r="CC396" s="37"/>
      <c r="CD396" s="37"/>
      <c r="CE396" s="37"/>
      <c r="CF396" s="37"/>
      <c r="CG396" s="37"/>
      <c r="CH396" s="37"/>
    </row>
    <row r="397" spans="1:86" s="29" customForma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2"/>
      <c r="BP397" s="2"/>
      <c r="BQ397" s="37"/>
      <c r="BR397" s="37"/>
      <c r="BS397" s="37"/>
      <c r="BT397" s="37"/>
      <c r="BU397" s="37"/>
      <c r="BV397" s="37"/>
      <c r="BW397" s="37"/>
      <c r="BX397" s="37"/>
      <c r="BY397" s="37"/>
      <c r="BZ397" s="37"/>
      <c r="CA397" s="37"/>
      <c r="CB397" s="37"/>
      <c r="CC397" s="37"/>
      <c r="CD397" s="37"/>
      <c r="CE397" s="37"/>
      <c r="CF397" s="37"/>
      <c r="CG397" s="37"/>
      <c r="CH397" s="37"/>
    </row>
  </sheetData>
  <sheetProtection sheet="1" objects="1" scenarios="1"/>
  <mergeCells count="312">
    <mergeCell ref="C2:AU2"/>
    <mergeCell ref="C3:AU3"/>
    <mergeCell ref="AZ3:BG3"/>
    <mergeCell ref="C4:AU4"/>
    <mergeCell ref="C6:AU6"/>
    <mergeCell ref="C8:AU8"/>
    <mergeCell ref="D18:X18"/>
    <mergeCell ref="AC18:AW18"/>
    <mergeCell ref="D19:X19"/>
    <mergeCell ref="AC19:AW19"/>
    <mergeCell ref="D20:X20"/>
    <mergeCell ref="AC20:AW20"/>
    <mergeCell ref="AN11:AV11"/>
    <mergeCell ref="AW11:BA11"/>
    <mergeCell ref="B14:G14"/>
    <mergeCell ref="H14:K14"/>
    <mergeCell ref="U14:V14"/>
    <mergeCell ref="X14:AB14"/>
    <mergeCell ref="AC14:AH14"/>
    <mergeCell ref="AI14:AM14"/>
    <mergeCell ref="AN14:AV14"/>
    <mergeCell ref="AW14:BA14"/>
    <mergeCell ref="B11:G11"/>
    <mergeCell ref="H11:K11"/>
    <mergeCell ref="U11:V11"/>
    <mergeCell ref="X11:AB11"/>
    <mergeCell ref="AC11:AH11"/>
    <mergeCell ref="AI11:AM11"/>
    <mergeCell ref="D21:X21"/>
    <mergeCell ref="AC21:AW21"/>
    <mergeCell ref="D22:X22"/>
    <mergeCell ref="AC22:AW22"/>
    <mergeCell ref="C26:D26"/>
    <mergeCell ref="E26:G26"/>
    <mergeCell ref="H26:J26"/>
    <mergeCell ref="K26:N26"/>
    <mergeCell ref="O26:BE26"/>
    <mergeCell ref="BF26:BJ26"/>
    <mergeCell ref="C27:D27"/>
    <mergeCell ref="E27:G27"/>
    <mergeCell ref="H27:J27"/>
    <mergeCell ref="K27:N27"/>
    <mergeCell ref="O27:AI27"/>
    <mergeCell ref="AK27:BE27"/>
    <mergeCell ref="BF27:BH27"/>
    <mergeCell ref="BI27:BJ27"/>
    <mergeCell ref="BF28:BH28"/>
    <mergeCell ref="BI28:BJ28"/>
    <mergeCell ref="C29:D29"/>
    <mergeCell ref="E29:G29"/>
    <mergeCell ref="H29:J29"/>
    <mergeCell ref="K29:N29"/>
    <mergeCell ref="O29:AI29"/>
    <mergeCell ref="AK29:BE29"/>
    <mergeCell ref="BF29:BH29"/>
    <mergeCell ref="BI29:BJ29"/>
    <mergeCell ref="C28:D28"/>
    <mergeCell ref="E28:G28"/>
    <mergeCell ref="H28:J28"/>
    <mergeCell ref="K28:N28"/>
    <mergeCell ref="O28:AI28"/>
    <mergeCell ref="AK28:BE28"/>
    <mergeCell ref="BF30:BH30"/>
    <mergeCell ref="BI30:BJ30"/>
    <mergeCell ref="C31:D31"/>
    <mergeCell ref="E31:G31"/>
    <mergeCell ref="H31:J31"/>
    <mergeCell ref="K31:N31"/>
    <mergeCell ref="O31:AI31"/>
    <mergeCell ref="AK31:BE31"/>
    <mergeCell ref="BF31:BH31"/>
    <mergeCell ref="BI31:BJ31"/>
    <mergeCell ref="C30:D30"/>
    <mergeCell ref="E30:G30"/>
    <mergeCell ref="H30:J30"/>
    <mergeCell ref="K30:N30"/>
    <mergeCell ref="O30:AI30"/>
    <mergeCell ref="AK30:BE30"/>
    <mergeCell ref="BF32:BH32"/>
    <mergeCell ref="BI32:BJ32"/>
    <mergeCell ref="C33:D33"/>
    <mergeCell ref="E33:G33"/>
    <mergeCell ref="H33:J33"/>
    <mergeCell ref="K33:N33"/>
    <mergeCell ref="O33:AI33"/>
    <mergeCell ref="AK33:BE33"/>
    <mergeCell ref="BF33:BH33"/>
    <mergeCell ref="BI33:BJ33"/>
    <mergeCell ref="C32:D32"/>
    <mergeCell ref="E32:G32"/>
    <mergeCell ref="H32:J32"/>
    <mergeCell ref="K32:N32"/>
    <mergeCell ref="O32:AI32"/>
    <mergeCell ref="AK32:BE32"/>
    <mergeCell ref="BF34:BH34"/>
    <mergeCell ref="BI34:BJ34"/>
    <mergeCell ref="C35:D35"/>
    <mergeCell ref="E35:G35"/>
    <mergeCell ref="H35:J35"/>
    <mergeCell ref="K35:N35"/>
    <mergeCell ref="O35:AI35"/>
    <mergeCell ref="AK35:BE35"/>
    <mergeCell ref="BF35:BH35"/>
    <mergeCell ref="BI35:BJ35"/>
    <mergeCell ref="C34:D34"/>
    <mergeCell ref="E34:G34"/>
    <mergeCell ref="H34:J34"/>
    <mergeCell ref="K34:N34"/>
    <mergeCell ref="O34:AI34"/>
    <mergeCell ref="AK34:BE34"/>
    <mergeCell ref="BF36:BH36"/>
    <mergeCell ref="BI36:BJ36"/>
    <mergeCell ref="C37:D37"/>
    <mergeCell ref="E37:G37"/>
    <mergeCell ref="H37:J37"/>
    <mergeCell ref="K37:N37"/>
    <mergeCell ref="O37:AI37"/>
    <mergeCell ref="AK37:BE37"/>
    <mergeCell ref="BF37:BH37"/>
    <mergeCell ref="BI37:BJ37"/>
    <mergeCell ref="C36:D36"/>
    <mergeCell ref="E36:G36"/>
    <mergeCell ref="H36:J36"/>
    <mergeCell ref="K36:N36"/>
    <mergeCell ref="O36:AI36"/>
    <mergeCell ref="AK36:BE36"/>
    <mergeCell ref="C47:I47"/>
    <mergeCell ref="C48:F48"/>
    <mergeCell ref="G48:I48"/>
    <mergeCell ref="K48:AG48"/>
    <mergeCell ref="AT48:AV48"/>
    <mergeCell ref="AW48:AY48"/>
    <mergeCell ref="BF38:BH38"/>
    <mergeCell ref="BI38:BJ38"/>
    <mergeCell ref="AH41:AJ48"/>
    <mergeCell ref="AK41:AM48"/>
    <mergeCell ref="AN41:AP48"/>
    <mergeCell ref="AQ41:AS48"/>
    <mergeCell ref="AZ48:BB48"/>
    <mergeCell ref="BC48:BE48"/>
    <mergeCell ref="BF48:BJ48"/>
    <mergeCell ref="C38:D38"/>
    <mergeCell ref="E38:G38"/>
    <mergeCell ref="H38:J38"/>
    <mergeCell ref="K38:N38"/>
    <mergeCell ref="O38:AI38"/>
    <mergeCell ref="AK38:BE38"/>
    <mergeCell ref="AT49:AV49"/>
    <mergeCell ref="BK48:BM48"/>
    <mergeCell ref="BN48:BP48"/>
    <mergeCell ref="C49:F49"/>
    <mergeCell ref="G49:I49"/>
    <mergeCell ref="K49:L49"/>
    <mergeCell ref="M49:AG49"/>
    <mergeCell ref="AH49:AJ49"/>
    <mergeCell ref="AK49:AM49"/>
    <mergeCell ref="AN49:AP49"/>
    <mergeCell ref="AQ49:AS49"/>
    <mergeCell ref="BK49:BM49"/>
    <mergeCell ref="BN49:BP49"/>
    <mergeCell ref="AW49:AY49"/>
    <mergeCell ref="AZ49:BB49"/>
    <mergeCell ref="BC49:BE49"/>
    <mergeCell ref="BF49:BG49"/>
    <mergeCell ref="BI49:BJ49"/>
    <mergeCell ref="BN50:BP50"/>
    <mergeCell ref="C51:F51"/>
    <mergeCell ref="G51:I51"/>
    <mergeCell ref="K51:L51"/>
    <mergeCell ref="M51:AG51"/>
    <mergeCell ref="AH51:AJ51"/>
    <mergeCell ref="AK51:AM51"/>
    <mergeCell ref="AN51:AP51"/>
    <mergeCell ref="AQ51:AS51"/>
    <mergeCell ref="AT50:AV50"/>
    <mergeCell ref="AW50:AY50"/>
    <mergeCell ref="AZ50:BB50"/>
    <mergeCell ref="BC50:BE50"/>
    <mergeCell ref="BF50:BG50"/>
    <mergeCell ref="BI50:BJ50"/>
    <mergeCell ref="BK51:BM51"/>
    <mergeCell ref="BN51:BP51"/>
    <mergeCell ref="AW51:AY51"/>
    <mergeCell ref="AZ51:BB51"/>
    <mergeCell ref="BC51:BE51"/>
    <mergeCell ref="BF51:BG51"/>
    <mergeCell ref="BI51:BJ51"/>
    <mergeCell ref="C50:F50"/>
    <mergeCell ref="G50:I50"/>
    <mergeCell ref="G52:I52"/>
    <mergeCell ref="K52:L52"/>
    <mergeCell ref="M52:AG52"/>
    <mergeCell ref="AH52:AJ52"/>
    <mergeCell ref="AK52:AM52"/>
    <mergeCell ref="AN52:AP52"/>
    <mergeCell ref="AQ52:AS52"/>
    <mergeCell ref="AT51:AV51"/>
    <mergeCell ref="BK50:BM50"/>
    <mergeCell ref="K50:L50"/>
    <mergeCell ref="M50:AG50"/>
    <mergeCell ref="AH50:AJ50"/>
    <mergeCell ref="AK50:AM50"/>
    <mergeCell ref="AN50:AP50"/>
    <mergeCell ref="AQ50:AS50"/>
    <mergeCell ref="C60:I60"/>
    <mergeCell ref="C61:F61"/>
    <mergeCell ref="G61:I61"/>
    <mergeCell ref="K61:AG61"/>
    <mergeCell ref="AT61:AV61"/>
    <mergeCell ref="AW61:AY61"/>
    <mergeCell ref="BK52:BM52"/>
    <mergeCell ref="BN52:BP52"/>
    <mergeCell ref="AH54:AJ61"/>
    <mergeCell ref="AK54:AM61"/>
    <mergeCell ref="AN54:AP61"/>
    <mergeCell ref="AQ54:AS61"/>
    <mergeCell ref="AZ61:BB61"/>
    <mergeCell ref="BC61:BE61"/>
    <mergeCell ref="BF61:BJ61"/>
    <mergeCell ref="BK61:BM61"/>
    <mergeCell ref="AT52:AV52"/>
    <mergeCell ref="AW52:AY52"/>
    <mergeCell ref="AZ52:BB52"/>
    <mergeCell ref="BC52:BE52"/>
    <mergeCell ref="BF52:BG52"/>
    <mergeCell ref="BI52:BJ52"/>
    <mergeCell ref="BN61:BP61"/>
    <mergeCell ref="C52:F52"/>
    <mergeCell ref="C62:F62"/>
    <mergeCell ref="G62:I62"/>
    <mergeCell ref="K62:L62"/>
    <mergeCell ref="M62:AG62"/>
    <mergeCell ref="AH62:AJ62"/>
    <mergeCell ref="AK62:AM62"/>
    <mergeCell ref="AN62:AP62"/>
    <mergeCell ref="AQ62:AS62"/>
    <mergeCell ref="AT62:AV62"/>
    <mergeCell ref="C63:F63"/>
    <mergeCell ref="G63:I63"/>
    <mergeCell ref="K63:L63"/>
    <mergeCell ref="M63:AG63"/>
    <mergeCell ref="AH63:AJ63"/>
    <mergeCell ref="AK63:AM63"/>
    <mergeCell ref="AN63:AP63"/>
    <mergeCell ref="AQ63:AS63"/>
    <mergeCell ref="AT63:AV63"/>
    <mergeCell ref="G64:I64"/>
    <mergeCell ref="K64:L64"/>
    <mergeCell ref="M64:AG64"/>
    <mergeCell ref="AH64:AJ64"/>
    <mergeCell ref="AK64:AM64"/>
    <mergeCell ref="AN64:AP64"/>
    <mergeCell ref="AQ64:AS64"/>
    <mergeCell ref="AT64:AV64"/>
    <mergeCell ref="BN62:BP62"/>
    <mergeCell ref="AW62:AY62"/>
    <mergeCell ref="AZ62:BB62"/>
    <mergeCell ref="BC62:BE62"/>
    <mergeCell ref="BF62:BG62"/>
    <mergeCell ref="BI62:BJ62"/>
    <mergeCell ref="BK62:BM62"/>
    <mergeCell ref="BN63:BP63"/>
    <mergeCell ref="AW63:AY63"/>
    <mergeCell ref="AZ63:BB63"/>
    <mergeCell ref="BC63:BE63"/>
    <mergeCell ref="BF63:BG63"/>
    <mergeCell ref="BI63:BJ63"/>
    <mergeCell ref="BK63:BM63"/>
    <mergeCell ref="BN65:BP65"/>
    <mergeCell ref="AW65:AY65"/>
    <mergeCell ref="AZ65:BB65"/>
    <mergeCell ref="BC65:BE65"/>
    <mergeCell ref="BF65:BG65"/>
    <mergeCell ref="BI65:BJ65"/>
    <mergeCell ref="BK65:BM65"/>
    <mergeCell ref="BN64:BP64"/>
    <mergeCell ref="C65:F65"/>
    <mergeCell ref="G65:I65"/>
    <mergeCell ref="K65:L65"/>
    <mergeCell ref="M65:AG65"/>
    <mergeCell ref="AH65:AJ65"/>
    <mergeCell ref="AK65:AM65"/>
    <mergeCell ref="AN65:AP65"/>
    <mergeCell ref="AQ65:AS65"/>
    <mergeCell ref="AT65:AV65"/>
    <mergeCell ref="AW64:AY64"/>
    <mergeCell ref="AZ64:BB64"/>
    <mergeCell ref="BC64:BE64"/>
    <mergeCell ref="BF64:BG64"/>
    <mergeCell ref="BI64:BJ64"/>
    <mergeCell ref="BK64:BM64"/>
    <mergeCell ref="C64:F64"/>
    <mergeCell ref="AH69:AQ69"/>
    <mergeCell ref="AH70:AQ70"/>
    <mergeCell ref="AH71:AQ71"/>
    <mergeCell ref="AH72:AQ72"/>
    <mergeCell ref="D70:M70"/>
    <mergeCell ref="D71:M71"/>
    <mergeCell ref="D72:M72"/>
    <mergeCell ref="N68:W68"/>
    <mergeCell ref="D68:M68"/>
    <mergeCell ref="X68:AG68"/>
    <mergeCell ref="AH68:AQ68"/>
    <mergeCell ref="X70:AG70"/>
    <mergeCell ref="X71:AG71"/>
    <mergeCell ref="X72:AG72"/>
    <mergeCell ref="D69:M69"/>
    <mergeCell ref="N69:W69"/>
    <mergeCell ref="N70:W70"/>
    <mergeCell ref="N71:W71"/>
    <mergeCell ref="N72:W72"/>
    <mergeCell ref="X69:AG69"/>
  </mergeCells>
  <conditionalFormatting sqref="O27:O38">
    <cfRule type="expression" dxfId="120" priority="1" stopIfTrue="1">
      <formula>AND(BF27&gt;BI27,BF27&lt;&gt;"",BI27&lt;&gt;"")</formula>
    </cfRule>
    <cfRule type="expression" dxfId="119" priority="2" stopIfTrue="1">
      <formula>AND(BF27=BI27,BF27&lt;&gt;"",BI27&lt;&gt;"")</formula>
    </cfRule>
    <cfRule type="expression" dxfId="118" priority="3" stopIfTrue="1">
      <formula>AND(BF27&lt;BI27,BF27&lt;&gt;"",BI27&lt;&gt;"")</formula>
    </cfRule>
  </conditionalFormatting>
  <conditionalFormatting sqref="AK27:AK38">
    <cfRule type="expression" dxfId="117" priority="4" stopIfTrue="1">
      <formula>AND(BI27&gt;BF27,BF27&lt;&gt;"",BI27&lt;&gt;"")</formula>
    </cfRule>
    <cfRule type="expression" dxfId="116" priority="5" stopIfTrue="1">
      <formula>AND(BI27=BF27,BF27&lt;&gt;"",BI27&lt;&gt;"")</formula>
    </cfRule>
    <cfRule type="expression" dxfId="115" priority="6" stopIfTrue="1">
      <formula>AND(BI27&lt;BF27,BF27&lt;&gt;"",BI27&lt;&gt;"")</formula>
    </cfRule>
  </conditionalFormatting>
  <conditionalFormatting sqref="BF27:BH38">
    <cfRule type="expression" dxfId="114" priority="7" stopIfTrue="1">
      <formula>AND(BI27&lt;&gt;"",ISBLANK(BF27))</formula>
    </cfRule>
    <cfRule type="expression" dxfId="113" priority="8" stopIfTrue="1">
      <formula>ISBLANK(BF27)</formula>
    </cfRule>
  </conditionalFormatting>
  <conditionalFormatting sqref="BI27:BJ38">
    <cfRule type="expression" dxfId="112" priority="9" stopIfTrue="1">
      <formula>AND(BF27&lt;&gt;"",ISBLANK(BI27))</formula>
    </cfRule>
    <cfRule type="expression" dxfId="111" priority="10" stopIfTrue="1">
      <formula>ISBLANK(BI27)</formula>
    </cfRule>
  </conditionalFormatting>
  <conditionalFormatting sqref="AT53:BP59 AH52:BP52 M53:M59">
    <cfRule type="expression" dxfId="110" priority="11" stopIfTrue="1">
      <formula>$K$52=""</formula>
    </cfRule>
  </conditionalFormatting>
  <conditionalFormatting sqref="AH49:BP49">
    <cfRule type="expression" dxfId="109" priority="12" stopIfTrue="1">
      <formula>$K$50=""</formula>
    </cfRule>
  </conditionalFormatting>
  <conditionalFormatting sqref="AH50:BP50">
    <cfRule type="expression" dxfId="108" priority="13" stopIfTrue="1">
      <formula>$K$50=""</formula>
    </cfRule>
    <cfRule type="expression" dxfId="107" priority="14" stopIfTrue="1">
      <formula>$K$51=""</formula>
    </cfRule>
  </conditionalFormatting>
  <conditionalFormatting sqref="AH51:BP51">
    <cfRule type="expression" dxfId="106" priority="15" stopIfTrue="1">
      <formula>$K$51=""</formula>
    </cfRule>
    <cfRule type="expression" dxfId="105" priority="16" stopIfTrue="1">
      <formula>$K$52=""</formula>
    </cfRule>
  </conditionalFormatting>
  <conditionalFormatting sqref="AH62:BP62">
    <cfRule type="expression" dxfId="104" priority="17" stopIfTrue="1">
      <formula>$K$63=""</formula>
    </cfRule>
  </conditionalFormatting>
  <conditionalFormatting sqref="AH63:BP63">
    <cfRule type="expression" dxfId="103" priority="18" stopIfTrue="1">
      <formula>$K$63=""</formula>
    </cfRule>
    <cfRule type="expression" dxfId="102" priority="19" stopIfTrue="1">
      <formula>$K$64=""</formula>
    </cfRule>
  </conditionalFormatting>
  <conditionalFormatting sqref="AH64:BP64">
    <cfRule type="expression" dxfId="101" priority="20" stopIfTrue="1">
      <formula>$K$64=""</formula>
    </cfRule>
    <cfRule type="expression" dxfId="100" priority="21" stopIfTrue="1">
      <formula>$K$65=""</formula>
    </cfRule>
  </conditionalFormatting>
  <conditionalFormatting sqref="AH65:BP65">
    <cfRule type="expression" dxfId="99" priority="22" stopIfTrue="1">
      <formula>$K$65=""</formula>
    </cfRule>
  </conditionalFormatting>
  <conditionalFormatting sqref="M49">
    <cfRule type="expression" dxfId="98" priority="23" stopIfTrue="1">
      <formula>$AT$49=""</formula>
    </cfRule>
    <cfRule type="expression" dxfId="97" priority="24" stopIfTrue="1">
      <formula>$K$50=""</formula>
    </cfRule>
  </conditionalFormatting>
  <conditionalFormatting sqref="M50">
    <cfRule type="expression" dxfId="96" priority="25" stopIfTrue="1">
      <formula>$AT$50=""</formula>
    </cfRule>
    <cfRule type="expression" dxfId="95" priority="26" stopIfTrue="1">
      <formula>$K$50=""</formula>
    </cfRule>
    <cfRule type="expression" dxfId="94" priority="27" stopIfTrue="1">
      <formula>$K$51=""</formula>
    </cfRule>
  </conditionalFormatting>
  <conditionalFormatting sqref="M51">
    <cfRule type="expression" dxfId="93" priority="28" stopIfTrue="1">
      <formula>$AT$51=""</formula>
    </cfRule>
    <cfRule type="expression" dxfId="92" priority="29" stopIfTrue="1">
      <formula>$K$51=""</formula>
    </cfRule>
    <cfRule type="expression" dxfId="91" priority="30" stopIfTrue="1">
      <formula>$K$52=""</formula>
    </cfRule>
  </conditionalFormatting>
  <conditionalFormatting sqref="M52">
    <cfRule type="expression" dxfId="90" priority="31" stopIfTrue="1">
      <formula>$AT$52=""</formula>
    </cfRule>
    <cfRule type="expression" dxfId="89" priority="32" stopIfTrue="1">
      <formula>$K$52=""</formula>
    </cfRule>
  </conditionalFormatting>
  <conditionalFormatting sqref="M62">
    <cfRule type="expression" dxfId="88" priority="33" stopIfTrue="1">
      <formula>$AT$62=""</formula>
    </cfRule>
    <cfRule type="expression" dxfId="87" priority="34" stopIfTrue="1">
      <formula>$K$63=""</formula>
    </cfRule>
  </conditionalFormatting>
  <conditionalFormatting sqref="M63">
    <cfRule type="expression" dxfId="86" priority="35" stopIfTrue="1">
      <formula>$AT$63=""</formula>
    </cfRule>
    <cfRule type="expression" dxfId="85" priority="36" stopIfTrue="1">
      <formula>$K$63=""</formula>
    </cfRule>
    <cfRule type="expression" dxfId="84" priority="37" stopIfTrue="1">
      <formula>$K$64=""</formula>
    </cfRule>
  </conditionalFormatting>
  <conditionalFormatting sqref="M64">
    <cfRule type="expression" dxfId="83" priority="38" stopIfTrue="1">
      <formula>$AT$64=""</formula>
    </cfRule>
    <cfRule type="expression" dxfId="82" priority="39" stopIfTrue="1">
      <formula>$K$64=""</formula>
    </cfRule>
    <cfRule type="expression" dxfId="81" priority="40" stopIfTrue="1">
      <formula>$K$65=""</formula>
    </cfRule>
  </conditionalFormatting>
  <conditionalFormatting sqref="M65">
    <cfRule type="expression" dxfId="80" priority="41" stopIfTrue="1">
      <formula>$AT$65=""</formula>
    </cfRule>
    <cfRule type="expression" dxfId="79" priority="42" stopIfTrue="1">
      <formula>$K$65=""</formula>
    </cfRule>
  </conditionalFormatting>
  <conditionalFormatting sqref="K49:L52 K62:L65">
    <cfRule type="expression" dxfId="78" priority="43" stopIfTrue="1">
      <formula>#REF!&lt;&gt;#REF!</formula>
    </cfRule>
  </conditionalFormatting>
  <conditionalFormatting sqref="AI11:AM11 AI14:AM14">
    <cfRule type="expression" dxfId="77" priority="45" stopIfTrue="1">
      <formula>AND($U$11=2,ISBLANK($AI$11))</formula>
    </cfRule>
    <cfRule type="expression" dxfId="76" priority="46" stopIfTrue="1">
      <formula>$AC$11=""</formula>
    </cfRule>
  </conditionalFormatting>
  <dataValidations count="3">
    <dataValidation type="list" allowBlank="1" showInputMessage="1" showErrorMessage="1" sqref="U11:V15">
      <formula1>$C$27:$C$28</formula1>
    </dataValidation>
    <dataValidation type="whole" operator="greaterThanOrEqual" allowBlank="1" showErrorMessage="1" errorTitle="Fehler" error="Nur Zahlen eingeben!" sqref="BF27:BJ38 AI11:AM15 X11:AB15 AW11:BA15">
      <formula1>0</formula1>
    </dataValidation>
    <dataValidation type="list" allowBlank="1" showInputMessage="1" showErrorMessage="1" sqref="C49:F52 C62:F65">
      <formula1>$Y$18:$Y$21</formula1>
    </dataValidation>
  </dataValidations>
  <printOptions horizontalCentered="1" gridLines="1"/>
  <pageMargins left="0.39370078740157483" right="0.39370078740157483" top="0.39370078740157483" bottom="0.39370078740157483" header="0" footer="0"/>
  <pageSetup paperSize="9" scale="66" pageOrder="overThenDown" orientation="portrait" r:id="rId1"/>
  <headerFooter alignWithMargins="0">
    <oddFooter xml:space="preserve">&amp;R&amp;P von &amp;N </oddFooter>
  </headerFooter>
  <rowBreaks count="1" manualBreakCount="1">
    <brk id="66" max="121" man="1"/>
  </rowBreaks>
  <ignoredErrors>
    <ignoredError sqref="D19 D20:X22 AC20:AW22 AD19:AW19" unlockedFormula="1"/>
    <ignoredError sqref="AK30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2">
    <pageSetUpPr fitToPage="1"/>
  </sheetPr>
  <dimension ref="A1:EB134"/>
  <sheetViews>
    <sheetView showGridLines="0" zoomScaleNormal="100" zoomScaleSheetLayoutView="100" workbookViewId="0">
      <selection activeCell="AB16" sqref="AB16:AV16"/>
    </sheetView>
  </sheetViews>
  <sheetFormatPr baseColWidth="10" defaultColWidth="2.109375" defaultRowHeight="13.2"/>
  <cols>
    <col min="1" max="67" width="2.109375" style="1" customWidth="1"/>
    <col min="68" max="72" width="2.109375" style="2" customWidth="1"/>
    <col min="73" max="73" width="2.109375" style="3" customWidth="1"/>
    <col min="74" max="76" width="2.109375" style="4" customWidth="1"/>
    <col min="77" max="77" width="2.109375" style="3" customWidth="1"/>
    <col min="78" max="82" width="2.109375" style="4" customWidth="1"/>
    <col min="83" max="87" width="2.109375" style="2" customWidth="1"/>
    <col min="88" max="91" width="2.109375" style="5" customWidth="1"/>
    <col min="92" max="16384" width="2.109375" style="1"/>
  </cols>
  <sheetData>
    <row r="1" spans="1:114" ht="7.5" customHeight="1"/>
    <row r="2" spans="1:114" ht="34.200000000000003">
      <c r="B2" s="529" t="str">
        <f>'Ergebniseingabe VR'!C2</f>
        <v>Vereinsname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1:114" s="7" customFormat="1" ht="27.6">
      <c r="B3" s="516" t="str">
        <f>'Ergebniseingabe VR'!C3</f>
        <v>Turniername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516"/>
      <c r="AN3" s="516"/>
      <c r="AO3" s="516"/>
      <c r="AP3" s="516"/>
      <c r="AQ3" s="516"/>
      <c r="AR3" s="516"/>
      <c r="AS3" s="516"/>
      <c r="AT3" s="516"/>
      <c r="AW3" s="495" t="s">
        <v>0</v>
      </c>
      <c r="AX3" s="495"/>
      <c r="AY3" s="495"/>
      <c r="AZ3" s="495"/>
      <c r="BA3" s="495"/>
      <c r="BB3" s="495"/>
      <c r="BC3" s="495"/>
      <c r="BD3" s="495"/>
      <c r="BP3" s="8"/>
      <c r="BQ3" s="8"/>
      <c r="BR3" s="8"/>
      <c r="BS3" s="8"/>
      <c r="BT3" s="8"/>
      <c r="BU3" s="9"/>
      <c r="BV3" s="10"/>
      <c r="BW3" s="10"/>
      <c r="BX3" s="10"/>
      <c r="BY3" s="9"/>
      <c r="BZ3" s="10"/>
      <c r="CA3" s="10"/>
      <c r="CB3" s="10"/>
      <c r="CC3" s="10"/>
      <c r="CD3" s="10"/>
      <c r="CE3" s="8"/>
      <c r="CF3" s="8"/>
      <c r="CG3" s="8"/>
      <c r="CH3" s="8"/>
      <c r="CI3" s="8"/>
    </row>
    <row r="4" spans="1:114" s="11" customFormat="1" ht="15">
      <c r="B4" s="515" t="str">
        <f>'Ergebniseingabe VR'!C4</f>
        <v>Kindgerechtes Fußballturnier für 8 Mannschaften</v>
      </c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515"/>
      <c r="AP4" s="515"/>
      <c r="AQ4" s="515"/>
      <c r="AR4" s="515"/>
      <c r="AS4" s="515"/>
      <c r="AT4" s="515"/>
      <c r="BP4" s="12"/>
      <c r="BQ4" s="12"/>
      <c r="BR4" s="12"/>
      <c r="BS4" s="12"/>
      <c r="BT4" s="12"/>
      <c r="BU4" s="13"/>
      <c r="BV4" s="14"/>
      <c r="BW4" s="14"/>
      <c r="BX4" s="14"/>
      <c r="BY4" s="13"/>
      <c r="BZ4" s="14"/>
      <c r="CA4" s="14"/>
      <c r="CB4" s="14"/>
      <c r="CC4" s="14"/>
      <c r="CD4" s="14"/>
      <c r="CE4" s="12"/>
      <c r="CF4" s="12"/>
      <c r="CG4" s="12"/>
      <c r="CH4" s="12"/>
      <c r="CI4" s="12"/>
    </row>
    <row r="5" spans="1:114" s="11" customFormat="1" ht="6.45" customHeight="1"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P5" s="12"/>
      <c r="BQ5" s="12"/>
      <c r="BR5" s="12"/>
      <c r="BS5" s="12"/>
      <c r="BT5" s="12"/>
      <c r="BU5" s="13"/>
      <c r="BV5" s="14"/>
      <c r="BW5" s="14"/>
      <c r="BX5" s="14"/>
      <c r="BY5" s="13"/>
      <c r="BZ5" s="14"/>
      <c r="CA5" s="14"/>
      <c r="CB5" s="14"/>
      <c r="CC5" s="14"/>
      <c r="CD5" s="14"/>
      <c r="CE5" s="12"/>
      <c r="CF5" s="12"/>
      <c r="CG5" s="12"/>
      <c r="CH5" s="12"/>
      <c r="CI5" s="12"/>
    </row>
    <row r="6" spans="1:114" s="17" customFormat="1" ht="13.8">
      <c r="B6" s="530" t="str">
        <f>'Ergebniseingabe VR'!C6</f>
        <v>Datum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0"/>
      <c r="AA6" s="530"/>
      <c r="AB6" s="530"/>
      <c r="AC6" s="530"/>
      <c r="AD6" s="530"/>
      <c r="AE6" s="530"/>
      <c r="AF6" s="530"/>
      <c r="AG6" s="530"/>
      <c r="AH6" s="530"/>
      <c r="AI6" s="530"/>
      <c r="AJ6" s="530"/>
      <c r="AK6" s="530"/>
      <c r="AL6" s="530"/>
      <c r="AM6" s="530"/>
      <c r="AN6" s="530"/>
      <c r="AO6" s="530"/>
      <c r="AP6" s="530"/>
      <c r="AQ6" s="530"/>
      <c r="AR6" s="530"/>
      <c r="AS6" s="530"/>
      <c r="AT6" s="530"/>
      <c r="AU6" s="16"/>
      <c r="AV6" s="16"/>
      <c r="AW6" s="16"/>
      <c r="AX6" s="16"/>
      <c r="AY6" s="16"/>
      <c r="AZ6" s="16"/>
      <c r="BA6" s="16"/>
      <c r="BP6" s="18"/>
      <c r="BQ6" s="18"/>
      <c r="BR6" s="18"/>
      <c r="BS6" s="18"/>
      <c r="BT6" s="18"/>
      <c r="BU6" s="19"/>
      <c r="BV6" s="20"/>
      <c r="BW6" s="20"/>
      <c r="BX6" s="20"/>
      <c r="BY6" s="19"/>
      <c r="BZ6" s="20"/>
      <c r="CA6" s="20"/>
      <c r="CB6" s="20"/>
      <c r="CC6" s="20"/>
      <c r="CD6" s="20"/>
      <c r="CE6" s="18"/>
      <c r="CF6" s="18"/>
      <c r="CG6" s="18"/>
      <c r="CH6" s="18"/>
      <c r="CI6" s="18"/>
    </row>
    <row r="7" spans="1:114" s="11" customFormat="1" ht="6.45" customHeight="1"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P7" s="12"/>
      <c r="BQ7" s="12"/>
      <c r="BR7" s="12"/>
      <c r="BS7" s="12"/>
      <c r="BT7" s="12"/>
      <c r="BU7" s="13"/>
      <c r="BV7" s="14"/>
      <c r="BW7" s="14"/>
      <c r="BX7" s="14"/>
      <c r="BY7" s="13"/>
      <c r="BZ7" s="14"/>
      <c r="CA7" s="14"/>
      <c r="CB7" s="14"/>
      <c r="CC7" s="14"/>
      <c r="CD7" s="14"/>
      <c r="CE7" s="12"/>
      <c r="CF7" s="12"/>
      <c r="CG7" s="12"/>
      <c r="CH7" s="12"/>
      <c r="CI7" s="12"/>
    </row>
    <row r="8" spans="1:114" s="21" customFormat="1" ht="13.8">
      <c r="B8" s="514" t="str">
        <f>'Ergebniseingabe VR'!C8</f>
        <v>Ort</v>
      </c>
      <c r="C8" s="514"/>
      <c r="D8" s="514"/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514"/>
      <c r="AF8" s="514"/>
      <c r="AG8" s="514"/>
      <c r="AH8" s="514"/>
      <c r="AI8" s="514"/>
      <c r="AJ8" s="514"/>
      <c r="AK8" s="514"/>
      <c r="AL8" s="514"/>
      <c r="AM8" s="514"/>
      <c r="AN8" s="514"/>
      <c r="AO8" s="514"/>
      <c r="AP8" s="514"/>
      <c r="AQ8" s="514"/>
      <c r="AR8" s="514"/>
      <c r="AS8" s="514"/>
      <c r="AT8" s="514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P8" s="22"/>
      <c r="BQ8" s="22"/>
      <c r="BR8" s="22"/>
      <c r="BS8" s="22"/>
      <c r="BT8" s="22"/>
      <c r="BU8" s="23"/>
      <c r="BV8" s="24"/>
      <c r="BW8" s="24"/>
      <c r="BX8" s="24"/>
      <c r="BY8" s="23"/>
      <c r="BZ8" s="24"/>
      <c r="CA8" s="24"/>
      <c r="CB8" s="24"/>
      <c r="CC8" s="24"/>
      <c r="CD8" s="24"/>
      <c r="CE8" s="22"/>
      <c r="CF8" s="22"/>
      <c r="CG8" s="22"/>
      <c r="CH8" s="22"/>
      <c r="CI8" s="22"/>
    </row>
    <row r="9" spans="1:114" s="11" customFormat="1" ht="6.45" customHeight="1">
      <c r="BP9" s="12"/>
      <c r="BQ9" s="12"/>
      <c r="BR9" s="12"/>
      <c r="BS9" s="12"/>
      <c r="BT9" s="12"/>
      <c r="BU9" s="13"/>
      <c r="BV9" s="14"/>
      <c r="BW9" s="14"/>
      <c r="BX9" s="14"/>
      <c r="BY9" s="13"/>
      <c r="BZ9" s="14"/>
      <c r="CA9" s="14"/>
      <c r="CB9" s="14"/>
      <c r="CC9" s="14"/>
      <c r="CD9" s="14"/>
      <c r="CE9" s="12"/>
      <c r="CF9" s="12"/>
      <c r="CG9" s="12"/>
      <c r="CH9" s="12"/>
      <c r="CI9" s="12"/>
    </row>
    <row r="10" spans="1:114" s="17" customFormat="1" ht="13.8">
      <c r="A10" s="487" t="s">
        <v>3</v>
      </c>
      <c r="B10" s="487"/>
      <c r="C10" s="487"/>
      <c r="D10" s="487"/>
      <c r="E10" s="487"/>
      <c r="F10" s="487"/>
      <c r="G10" s="660">
        <f>'Ergebniseingabe VR'!H11</f>
        <v>0.375</v>
      </c>
      <c r="H10" s="660"/>
      <c r="I10" s="660"/>
      <c r="J10" s="660"/>
      <c r="K10" s="17" t="s">
        <v>4</v>
      </c>
      <c r="S10" s="145" t="s">
        <v>5</v>
      </c>
      <c r="T10" s="661">
        <f>'Ergebniseingabe VR'!U11</f>
        <v>1</v>
      </c>
      <c r="U10" s="661"/>
      <c r="V10" s="152" t="s">
        <v>6</v>
      </c>
      <c r="W10" s="655">
        <f>'Ergebniseingabe VR'!X11</f>
        <v>9</v>
      </c>
      <c r="X10" s="655"/>
      <c r="Y10" s="655"/>
      <c r="Z10" s="655"/>
      <c r="AA10" s="655"/>
      <c r="AB10" s="332" t="str">
        <f>IF(T10=2,"Halbzeit:","")</f>
        <v/>
      </c>
      <c r="AC10" s="332"/>
      <c r="AD10" s="332"/>
      <c r="AE10" s="332"/>
      <c r="AF10" s="332"/>
      <c r="AG10" s="332"/>
      <c r="AH10" s="655" t="str">
        <f>IF('Ergebniseingabe VR'!AI11="","",'Ergebniseingabe VR'!AI11)</f>
        <v/>
      </c>
      <c r="AI10" s="655"/>
      <c r="AJ10" s="655"/>
      <c r="AK10" s="655"/>
      <c r="AL10" s="655"/>
      <c r="AM10" s="487" t="s">
        <v>7</v>
      </c>
      <c r="AN10" s="487"/>
      <c r="AO10" s="487"/>
      <c r="AP10" s="487"/>
      <c r="AQ10" s="487"/>
      <c r="AR10" s="487"/>
      <c r="AS10" s="487"/>
      <c r="AT10" s="487"/>
      <c r="AU10" s="487"/>
      <c r="AV10" s="533">
        <f>'Ergebniseingabe VR'!AW11</f>
        <v>1</v>
      </c>
      <c r="AW10" s="533"/>
      <c r="AX10" s="533"/>
      <c r="AY10" s="533"/>
      <c r="AZ10" s="533"/>
      <c r="BA10" s="91"/>
      <c r="BB10" s="91"/>
      <c r="BC10" s="91"/>
      <c r="BD10" s="25"/>
      <c r="BE10" s="25"/>
      <c r="BF10" s="25"/>
      <c r="BG10" s="38"/>
      <c r="BH10" s="38"/>
      <c r="BI10" s="39"/>
      <c r="BJ10" s="39"/>
      <c r="BK10" s="40"/>
      <c r="BL10" s="40"/>
      <c r="BM10" s="40"/>
      <c r="BN10" s="41"/>
      <c r="BO10" s="41"/>
      <c r="BP10" s="41"/>
      <c r="BQ10" s="38"/>
      <c r="BR10" s="38"/>
      <c r="BS10" s="38"/>
      <c r="BT10" s="38"/>
      <c r="BU10" s="38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</row>
    <row r="11" spans="1:114" ht="9.6" customHeight="1"/>
    <row r="12" spans="1:114" s="11" customFormat="1" ht="15.6">
      <c r="B12" s="43" t="s">
        <v>9</v>
      </c>
      <c r="BP12" s="12"/>
      <c r="BQ12" s="12"/>
      <c r="BR12" s="12"/>
      <c r="BS12" s="12"/>
      <c r="BT12" s="12"/>
      <c r="BU12" s="13"/>
      <c r="BV12" s="14"/>
      <c r="BW12" s="14"/>
      <c r="BX12" s="14"/>
      <c r="BY12" s="13"/>
      <c r="BZ12" s="14"/>
      <c r="CA12" s="14"/>
      <c r="CB12" s="14"/>
      <c r="CC12" s="14"/>
      <c r="CD12" s="14"/>
      <c r="CE12" s="12"/>
      <c r="CF12" s="12"/>
      <c r="CG12" s="12"/>
      <c r="CH12" s="12"/>
      <c r="CI12" s="12"/>
    </row>
    <row r="13" spans="1:114" s="11" customFormat="1" ht="10.199999999999999" customHeight="1" thickBot="1">
      <c r="BP13" s="12"/>
      <c r="BQ13" s="12"/>
      <c r="BR13" s="12"/>
      <c r="BS13" s="12"/>
      <c r="BT13" s="12"/>
      <c r="BU13" s="13"/>
      <c r="BV13" s="14"/>
      <c r="BW13" s="14"/>
      <c r="BX13" s="14"/>
      <c r="BY13" s="13"/>
      <c r="BZ13" s="14"/>
      <c r="CA13" s="14"/>
      <c r="CB13" s="14"/>
      <c r="CC13" s="14"/>
      <c r="CD13" s="14"/>
      <c r="CE13" s="12"/>
      <c r="CF13" s="12"/>
      <c r="CG13" s="12"/>
      <c r="CH13" s="12"/>
      <c r="CI13" s="12"/>
    </row>
    <row r="14" spans="1:114" s="11" customFormat="1" ht="16.2" thickBot="1">
      <c r="C14" s="541" t="str">
        <f>'Ergebniseingabe VR'!D18</f>
        <v>Gruppe A</v>
      </c>
      <c r="D14" s="542"/>
      <c r="E14" s="542"/>
      <c r="F14" s="542"/>
      <c r="G14" s="542"/>
      <c r="H14" s="542"/>
      <c r="I14" s="542"/>
      <c r="J14" s="542"/>
      <c r="K14" s="542"/>
      <c r="L14" s="542"/>
      <c r="M14" s="542"/>
      <c r="N14" s="542"/>
      <c r="O14" s="542"/>
      <c r="P14" s="542"/>
      <c r="Q14" s="542"/>
      <c r="R14" s="542"/>
      <c r="S14" s="542"/>
      <c r="T14" s="542"/>
      <c r="U14" s="542"/>
      <c r="V14" s="542"/>
      <c r="W14" s="543"/>
      <c r="AB14" s="538" t="str">
        <f>'Ergebniseingabe VR'!AC18</f>
        <v>Gruppe B</v>
      </c>
      <c r="AC14" s="539"/>
      <c r="AD14" s="539"/>
      <c r="AE14" s="539"/>
      <c r="AF14" s="539"/>
      <c r="AG14" s="539"/>
      <c r="AH14" s="539"/>
      <c r="AI14" s="539"/>
      <c r="AJ14" s="539"/>
      <c r="AK14" s="539"/>
      <c r="AL14" s="539"/>
      <c r="AM14" s="539"/>
      <c r="AN14" s="539"/>
      <c r="AO14" s="539"/>
      <c r="AP14" s="539"/>
      <c r="AQ14" s="539"/>
      <c r="AR14" s="539"/>
      <c r="AS14" s="539"/>
      <c r="AT14" s="539"/>
      <c r="AU14" s="539"/>
      <c r="AV14" s="540"/>
      <c r="BL14" s="12"/>
      <c r="BM14" s="12"/>
      <c r="BN14" s="12"/>
      <c r="BO14" s="12"/>
      <c r="BP14" s="12"/>
      <c r="BQ14" s="12"/>
      <c r="BR14" s="13"/>
      <c r="BS14" s="14"/>
      <c r="BT14" s="14"/>
      <c r="BU14" s="14"/>
      <c r="BV14" s="13"/>
      <c r="BW14" s="14"/>
      <c r="BX14" s="14"/>
      <c r="BY14" s="12"/>
      <c r="BZ14" s="12"/>
      <c r="CA14" s="12"/>
      <c r="CB14" s="12"/>
      <c r="CC14" s="12"/>
    </row>
    <row r="15" spans="1:114" s="11" customFormat="1" ht="15.6">
      <c r="B15" s="44">
        <v>1</v>
      </c>
      <c r="C15" s="520" t="str">
        <f>'Ergebniseingabe VR'!D19</f>
        <v>Mannschaft 1</v>
      </c>
      <c r="D15" s="521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2"/>
      <c r="AA15" s="44">
        <v>1</v>
      </c>
      <c r="AB15" s="520" t="str">
        <f>'Ergebniseingabe VR'!AC19</f>
        <v>Mannschaft 5</v>
      </c>
      <c r="AC15" s="521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2"/>
      <c r="BL15" s="12"/>
      <c r="BM15" s="12"/>
      <c r="BN15" s="12"/>
      <c r="BO15" s="12"/>
      <c r="BP15" s="12"/>
      <c r="BQ15" s="12"/>
      <c r="BR15" s="13"/>
      <c r="BS15" s="14"/>
      <c r="BT15" s="14"/>
      <c r="BU15" s="14"/>
      <c r="BV15" s="13"/>
      <c r="BW15" s="14"/>
      <c r="BX15" s="14"/>
      <c r="BY15" s="12"/>
      <c r="BZ15" s="12"/>
      <c r="CA15" s="12"/>
      <c r="CB15" s="12"/>
      <c r="CC15" s="12"/>
    </row>
    <row r="16" spans="1:114" s="11" customFormat="1" ht="15.6">
      <c r="B16" s="44">
        <v>2</v>
      </c>
      <c r="C16" s="517" t="str">
        <f>'Ergebniseingabe VR'!D20</f>
        <v>Mannschaft 2</v>
      </c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  <c r="U16" s="518"/>
      <c r="V16" s="518"/>
      <c r="W16" s="519"/>
      <c r="AA16" s="44">
        <v>2</v>
      </c>
      <c r="AB16" s="517" t="str">
        <f>'Ergebniseingabe VR'!AC20</f>
        <v>Mannschaft 6</v>
      </c>
      <c r="AC16" s="518"/>
      <c r="AD16" s="518"/>
      <c r="AE16" s="518"/>
      <c r="AF16" s="518"/>
      <c r="AG16" s="518"/>
      <c r="AH16" s="518"/>
      <c r="AI16" s="518"/>
      <c r="AJ16" s="518"/>
      <c r="AK16" s="518"/>
      <c r="AL16" s="518"/>
      <c r="AM16" s="518"/>
      <c r="AN16" s="518"/>
      <c r="AO16" s="518"/>
      <c r="AP16" s="518"/>
      <c r="AQ16" s="518"/>
      <c r="AR16" s="518"/>
      <c r="AS16" s="518"/>
      <c r="AT16" s="518"/>
      <c r="AU16" s="518"/>
      <c r="AV16" s="519"/>
      <c r="BL16" s="12"/>
      <c r="BM16" s="12"/>
      <c r="BN16" s="12"/>
      <c r="BO16" s="12"/>
      <c r="BP16" s="12"/>
      <c r="BQ16" s="12"/>
      <c r="BR16" s="13"/>
      <c r="BS16" s="14"/>
      <c r="BT16" s="14"/>
      <c r="BU16" s="14"/>
      <c r="BV16" s="13"/>
      <c r="BW16" s="14"/>
      <c r="BX16" s="14"/>
      <c r="BY16" s="12"/>
      <c r="BZ16" s="12"/>
      <c r="CA16" s="12"/>
      <c r="CB16" s="12"/>
      <c r="CC16" s="12"/>
    </row>
    <row r="17" spans="2:132" s="11" customFormat="1" ht="15.6">
      <c r="B17" s="44">
        <v>3</v>
      </c>
      <c r="C17" s="517" t="str">
        <f>'Ergebniseingabe VR'!D21</f>
        <v>Mannschaft 3</v>
      </c>
      <c r="D17" s="518"/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9"/>
      <c r="AA17" s="44">
        <v>3</v>
      </c>
      <c r="AB17" s="517" t="str">
        <f>'Ergebniseingabe VR'!AC21</f>
        <v>Mannschaft 7</v>
      </c>
      <c r="AC17" s="518"/>
      <c r="AD17" s="518"/>
      <c r="AE17" s="518"/>
      <c r="AF17" s="518"/>
      <c r="AG17" s="518"/>
      <c r="AH17" s="518"/>
      <c r="AI17" s="518"/>
      <c r="AJ17" s="518"/>
      <c r="AK17" s="518"/>
      <c r="AL17" s="518"/>
      <c r="AM17" s="518"/>
      <c r="AN17" s="518"/>
      <c r="AO17" s="518"/>
      <c r="AP17" s="518"/>
      <c r="AQ17" s="518"/>
      <c r="AR17" s="518"/>
      <c r="AS17" s="518"/>
      <c r="AT17" s="518"/>
      <c r="AU17" s="518"/>
      <c r="AV17" s="519"/>
      <c r="BL17" s="12"/>
      <c r="BM17" s="12"/>
      <c r="BN17" s="12"/>
      <c r="BO17" s="12"/>
      <c r="BP17" s="12"/>
      <c r="BQ17" s="12"/>
      <c r="BR17" s="13"/>
      <c r="BS17" s="14"/>
      <c r="BT17" s="14"/>
      <c r="BU17" s="14"/>
      <c r="BV17" s="13"/>
      <c r="BW17" s="14"/>
      <c r="BX17" s="14"/>
      <c r="BY17" s="12"/>
      <c r="BZ17" s="12"/>
      <c r="CA17" s="12"/>
      <c r="CB17" s="12"/>
      <c r="CC17" s="12"/>
    </row>
    <row r="18" spans="2:132" s="11" customFormat="1" ht="16.2" thickBot="1">
      <c r="B18" s="44">
        <v>4</v>
      </c>
      <c r="C18" s="523" t="str">
        <f>'Ergebniseingabe VR'!D22</f>
        <v>Mannschaft 4</v>
      </c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  <c r="U18" s="524"/>
      <c r="V18" s="524"/>
      <c r="W18" s="525"/>
      <c r="AA18" s="44">
        <v>4</v>
      </c>
      <c r="AB18" s="523" t="str">
        <f>'Ergebniseingabe VR'!AC22</f>
        <v>Mannschaft 8</v>
      </c>
      <c r="AC18" s="524"/>
      <c r="AD18" s="524"/>
      <c r="AE18" s="524"/>
      <c r="AF18" s="524"/>
      <c r="AG18" s="524"/>
      <c r="AH18" s="524"/>
      <c r="AI18" s="524"/>
      <c r="AJ18" s="524"/>
      <c r="AK18" s="524"/>
      <c r="AL18" s="524"/>
      <c r="AM18" s="524"/>
      <c r="AN18" s="524"/>
      <c r="AO18" s="524"/>
      <c r="AP18" s="524"/>
      <c r="AQ18" s="524"/>
      <c r="AR18" s="524"/>
      <c r="AS18" s="524"/>
      <c r="AT18" s="524"/>
      <c r="AU18" s="524"/>
      <c r="AV18" s="525"/>
      <c r="BL18" s="12"/>
      <c r="BM18" s="12"/>
      <c r="BN18" s="12"/>
      <c r="BO18" s="12"/>
      <c r="BP18" s="12"/>
      <c r="BQ18" s="12"/>
      <c r="BR18" s="13"/>
      <c r="BS18" s="14"/>
      <c r="BT18" s="14"/>
      <c r="BU18" s="14"/>
      <c r="BV18" s="13"/>
      <c r="BW18" s="14"/>
      <c r="BX18" s="14"/>
      <c r="BY18" s="12"/>
      <c r="BZ18" s="12"/>
      <c r="CA18" s="12"/>
      <c r="CB18" s="12"/>
      <c r="CC18" s="12"/>
    </row>
    <row r="19" spans="2:132" s="11" customFormat="1" ht="15">
      <c r="BI19" s="12"/>
      <c r="BJ19" s="12"/>
      <c r="BK19" s="12"/>
      <c r="BL19" s="12"/>
      <c r="BM19" s="12"/>
      <c r="BN19" s="13"/>
      <c r="BO19" s="14"/>
      <c r="BP19" s="14"/>
      <c r="BQ19" s="14"/>
      <c r="BR19" s="13"/>
      <c r="BS19" s="14"/>
      <c r="BT19" s="14"/>
      <c r="BU19" s="14"/>
      <c r="BV19" s="14"/>
      <c r="BW19" s="14"/>
      <c r="BX19" s="12"/>
      <c r="BY19" s="12"/>
      <c r="BZ19" s="12"/>
      <c r="CA19" s="12"/>
      <c r="CB19" s="12"/>
    </row>
    <row r="20" spans="2:132" s="11" customFormat="1" ht="15.6">
      <c r="B20" s="43" t="s">
        <v>15</v>
      </c>
      <c r="BI20" s="12"/>
      <c r="BJ20" s="12"/>
      <c r="BK20" s="12"/>
      <c r="BL20" s="12"/>
      <c r="BM20" s="12"/>
      <c r="BN20" s="13"/>
      <c r="BO20" s="14"/>
      <c r="BP20" s="14"/>
      <c r="BQ20" s="14"/>
      <c r="BR20" s="13"/>
      <c r="BS20" s="14"/>
      <c r="BT20" s="14"/>
      <c r="BU20" s="14"/>
      <c r="BV20" s="14"/>
      <c r="BW20" s="14"/>
      <c r="BX20" s="12"/>
      <c r="BY20" s="12"/>
      <c r="BZ20" s="12"/>
      <c r="CA20" s="12"/>
      <c r="CB20" s="12"/>
    </row>
    <row r="21" spans="2:132" s="11" customFormat="1" ht="10.199999999999999" customHeight="1" thickBot="1">
      <c r="BI21" s="12"/>
      <c r="BJ21" s="12"/>
      <c r="BK21" s="12"/>
      <c r="BL21" s="12"/>
      <c r="BM21" s="12"/>
      <c r="BN21" s="13"/>
      <c r="BO21" s="14"/>
      <c r="BP21" s="14"/>
      <c r="BQ21" s="14"/>
      <c r="BR21" s="13"/>
      <c r="BS21" s="14"/>
      <c r="BT21" s="14"/>
      <c r="BU21" s="14"/>
      <c r="BV21" s="14"/>
      <c r="BW21" s="14"/>
      <c r="BX21" s="12"/>
      <c r="BY21" s="12"/>
      <c r="BZ21" s="12"/>
      <c r="CA21" s="12"/>
      <c r="CB21" s="12"/>
    </row>
    <row r="22" spans="2:132" s="11" customFormat="1" ht="16.95" customHeight="1" thickBot="1">
      <c r="B22" s="531" t="s">
        <v>16</v>
      </c>
      <c r="C22" s="532"/>
      <c r="D22" s="526" t="s">
        <v>17</v>
      </c>
      <c r="E22" s="527"/>
      <c r="F22" s="528"/>
      <c r="G22" s="526" t="str">
        <f>'Ergebniseingabe VR'!H26</f>
        <v>Feld</v>
      </c>
      <c r="H22" s="527"/>
      <c r="I22" s="528"/>
      <c r="J22" s="526" t="s">
        <v>19</v>
      </c>
      <c r="K22" s="527"/>
      <c r="L22" s="527"/>
      <c r="M22" s="528"/>
      <c r="N22" s="526" t="s">
        <v>20</v>
      </c>
      <c r="O22" s="527"/>
      <c r="P22" s="527"/>
      <c r="Q22" s="527"/>
      <c r="R22" s="527"/>
      <c r="S22" s="527"/>
      <c r="T22" s="527"/>
      <c r="U22" s="527"/>
      <c r="V22" s="527"/>
      <c r="W22" s="527"/>
      <c r="X22" s="527"/>
      <c r="Y22" s="527"/>
      <c r="Z22" s="527"/>
      <c r="AA22" s="527"/>
      <c r="AB22" s="527"/>
      <c r="AC22" s="527"/>
      <c r="AD22" s="527"/>
      <c r="AE22" s="527"/>
      <c r="AF22" s="527"/>
      <c r="AG22" s="527"/>
      <c r="AH22" s="527"/>
      <c r="AI22" s="527"/>
      <c r="AJ22" s="527"/>
      <c r="AK22" s="527"/>
      <c r="AL22" s="527"/>
      <c r="AM22" s="527"/>
      <c r="AN22" s="527"/>
      <c r="AO22" s="527"/>
      <c r="AP22" s="527"/>
      <c r="AQ22" s="527"/>
      <c r="AR22" s="527"/>
      <c r="AS22" s="527"/>
      <c r="AT22" s="527"/>
      <c r="AU22" s="527"/>
      <c r="AV22" s="527"/>
      <c r="AW22" s="527"/>
      <c r="AX22" s="527"/>
      <c r="AY22" s="527"/>
      <c r="AZ22" s="527"/>
      <c r="BA22" s="527"/>
      <c r="BB22" s="527"/>
      <c r="BC22" s="527"/>
      <c r="BD22" s="528"/>
      <c r="BE22" s="526" t="s">
        <v>21</v>
      </c>
      <c r="BF22" s="527"/>
      <c r="BG22" s="527"/>
      <c r="BH22" s="527"/>
      <c r="BI22" s="527"/>
      <c r="BJ22" s="45"/>
      <c r="BK22" s="46"/>
      <c r="CA22" s="47"/>
      <c r="CB22" s="47"/>
      <c r="CC22" s="47"/>
      <c r="CD22" s="47"/>
      <c r="CE22" s="47"/>
      <c r="CF22" s="47"/>
      <c r="CG22" s="48"/>
      <c r="CH22" s="48"/>
      <c r="CI22" s="49"/>
      <c r="CJ22" s="48"/>
      <c r="CK22" s="48"/>
      <c r="CL22" s="48"/>
      <c r="CM22" s="49"/>
      <c r="CN22" s="48"/>
      <c r="CO22" s="48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12"/>
      <c r="DA22" s="12"/>
      <c r="DB22" s="12"/>
      <c r="DC22" s="12"/>
      <c r="DD22" s="12"/>
      <c r="DE22" s="12"/>
      <c r="DF22" s="12"/>
    </row>
    <row r="23" spans="2:132" s="50" customFormat="1" ht="20.25" customHeight="1">
      <c r="B23" s="508">
        <v>1</v>
      </c>
      <c r="C23" s="507"/>
      <c r="D23" s="507" t="str">
        <f>'Ergebniseingabe VR'!E27</f>
        <v>A</v>
      </c>
      <c r="E23" s="507"/>
      <c r="F23" s="507"/>
      <c r="G23" s="507">
        <f>'Ergebniseingabe VR'!H27</f>
        <v>1</v>
      </c>
      <c r="H23" s="507"/>
      <c r="I23" s="507"/>
      <c r="J23" s="509">
        <f>'Ergebniseingabe VR'!K27</f>
        <v>0.375</v>
      </c>
      <c r="K23" s="510"/>
      <c r="L23" s="510"/>
      <c r="M23" s="511"/>
      <c r="N23" s="553" t="str">
        <f>'Ergebniseingabe VR'!O27</f>
        <v>Mannschaft 1</v>
      </c>
      <c r="O23" s="501"/>
      <c r="P23" s="501"/>
      <c r="Q23" s="501"/>
      <c r="R23" s="501"/>
      <c r="S23" s="501"/>
      <c r="T23" s="501"/>
      <c r="U23" s="501"/>
      <c r="V23" s="501"/>
      <c r="W23" s="501"/>
      <c r="X23" s="501"/>
      <c r="Y23" s="501"/>
      <c r="Z23" s="501"/>
      <c r="AA23" s="501"/>
      <c r="AB23" s="501"/>
      <c r="AC23" s="501"/>
      <c r="AD23" s="501"/>
      <c r="AE23" s="501"/>
      <c r="AF23" s="501"/>
      <c r="AG23" s="501"/>
      <c r="AH23" s="501"/>
      <c r="AI23" s="159" t="s">
        <v>23</v>
      </c>
      <c r="AJ23" s="501" t="str">
        <f>'Ergebniseingabe VR'!AK27</f>
        <v>Mannschaft 2</v>
      </c>
      <c r="AK23" s="501"/>
      <c r="AL23" s="501"/>
      <c r="AM23" s="501"/>
      <c r="AN23" s="501"/>
      <c r="AO23" s="501"/>
      <c r="AP23" s="501"/>
      <c r="AQ23" s="501"/>
      <c r="AR23" s="501"/>
      <c r="AS23" s="501"/>
      <c r="AT23" s="501"/>
      <c r="AU23" s="501"/>
      <c r="AV23" s="501"/>
      <c r="AW23" s="501"/>
      <c r="AX23" s="501"/>
      <c r="AY23" s="501"/>
      <c r="AZ23" s="501"/>
      <c r="BA23" s="501"/>
      <c r="BB23" s="501"/>
      <c r="BC23" s="501"/>
      <c r="BD23" s="502"/>
      <c r="BE23" s="569" t="str">
        <f>IF('Ergebniseingabe VR'!BF27="","",'Ergebniseingabe VR'!BF27)</f>
        <v/>
      </c>
      <c r="BF23" s="570"/>
      <c r="BG23" s="570"/>
      <c r="BH23" s="575" t="str">
        <f>IF('Ergebniseingabe VR'!BI27="","",'Ergebniseingabe VR'!BI27)</f>
        <v/>
      </c>
      <c r="BI23" s="576"/>
      <c r="BJ23" s="51"/>
      <c r="BK23" s="15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47"/>
      <c r="CB23" s="47"/>
      <c r="CC23" s="47"/>
      <c r="CD23" s="47"/>
      <c r="CE23" s="47"/>
      <c r="CF23" s="47"/>
      <c r="CG23" s="48"/>
      <c r="CH23" s="48"/>
      <c r="CI23" s="49"/>
      <c r="CJ23" s="49"/>
      <c r="CK23" s="49"/>
      <c r="CL23" s="49"/>
      <c r="CM23" s="49"/>
      <c r="CN23" s="48"/>
      <c r="CO23" s="48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12"/>
      <c r="DA23" s="12"/>
      <c r="DB23" s="12"/>
      <c r="DC23" s="12"/>
      <c r="DD23" s="12"/>
      <c r="DE23" s="12"/>
      <c r="DF23" s="12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</row>
    <row r="24" spans="2:132" s="11" customFormat="1" ht="20.25" customHeight="1" thickBot="1">
      <c r="B24" s="499">
        <v>2</v>
      </c>
      <c r="C24" s="500"/>
      <c r="D24" s="500" t="str">
        <f>'Ergebniseingabe VR'!E28</f>
        <v>A</v>
      </c>
      <c r="E24" s="500"/>
      <c r="F24" s="500"/>
      <c r="G24" s="500">
        <f>'Ergebniseingabe VR'!H28</f>
        <v>1</v>
      </c>
      <c r="H24" s="500"/>
      <c r="I24" s="500"/>
      <c r="J24" s="559">
        <f>'Ergebniseingabe VR'!K28</f>
        <v>0.38194444444444442</v>
      </c>
      <c r="K24" s="560"/>
      <c r="L24" s="560"/>
      <c r="M24" s="561"/>
      <c r="N24" s="512" t="str">
        <f>'Ergebniseingabe VR'!O28</f>
        <v>Mannschaft 3</v>
      </c>
      <c r="O24" s="513"/>
      <c r="P24" s="513"/>
      <c r="Q24" s="513"/>
      <c r="R24" s="513"/>
      <c r="S24" s="513"/>
      <c r="T24" s="513"/>
      <c r="U24" s="513"/>
      <c r="V24" s="513"/>
      <c r="W24" s="513"/>
      <c r="X24" s="513"/>
      <c r="Y24" s="513"/>
      <c r="Z24" s="513"/>
      <c r="AA24" s="513"/>
      <c r="AB24" s="513"/>
      <c r="AC24" s="513"/>
      <c r="AD24" s="513"/>
      <c r="AE24" s="513"/>
      <c r="AF24" s="513"/>
      <c r="AG24" s="513"/>
      <c r="AH24" s="513"/>
      <c r="AI24" s="157" t="s">
        <v>23</v>
      </c>
      <c r="AJ24" s="513" t="str">
        <f>'Ergebniseingabe VR'!AK28</f>
        <v>Mannschaft 4</v>
      </c>
      <c r="AK24" s="513"/>
      <c r="AL24" s="513"/>
      <c r="AM24" s="513"/>
      <c r="AN24" s="513"/>
      <c r="AO24" s="513"/>
      <c r="AP24" s="513"/>
      <c r="AQ24" s="513"/>
      <c r="AR24" s="513"/>
      <c r="AS24" s="513"/>
      <c r="AT24" s="513"/>
      <c r="AU24" s="513"/>
      <c r="AV24" s="513"/>
      <c r="AW24" s="513"/>
      <c r="AX24" s="513"/>
      <c r="AY24" s="513"/>
      <c r="AZ24" s="513"/>
      <c r="BA24" s="513"/>
      <c r="BB24" s="513"/>
      <c r="BC24" s="513"/>
      <c r="BD24" s="562"/>
      <c r="BE24" s="571" t="str">
        <f>IF('Ergebniseingabe VR'!BF28="","",'Ergebniseingabe VR'!BF28)</f>
        <v/>
      </c>
      <c r="BF24" s="572"/>
      <c r="BG24" s="572"/>
      <c r="BH24" s="579" t="str">
        <f>IF('Ergebniseingabe VR'!BI28="","",'Ergebniseingabe VR'!BI28)</f>
        <v/>
      </c>
      <c r="BI24" s="580"/>
      <c r="BJ24" s="51"/>
      <c r="BK24" s="15"/>
      <c r="CG24" s="52"/>
      <c r="CH24" s="52"/>
      <c r="CI24" s="53"/>
      <c r="CJ24" s="53"/>
      <c r="CK24" s="53"/>
      <c r="CL24" s="53"/>
      <c r="CM24" s="53"/>
      <c r="CN24" s="52"/>
      <c r="CO24" s="52"/>
      <c r="CS24" s="47"/>
      <c r="CT24" s="47"/>
      <c r="CU24" s="47"/>
      <c r="CV24" s="47"/>
      <c r="CW24" s="47"/>
      <c r="CX24" s="47"/>
      <c r="CY24" s="47"/>
      <c r="CZ24" s="12"/>
      <c r="DA24" s="12"/>
      <c r="DB24" s="12"/>
      <c r="DC24" s="12"/>
      <c r="DD24" s="12"/>
      <c r="DE24" s="12"/>
      <c r="DF24" s="12"/>
    </row>
    <row r="25" spans="2:132" s="11" customFormat="1" ht="20.25" customHeight="1">
      <c r="B25" s="505">
        <v>3</v>
      </c>
      <c r="C25" s="506"/>
      <c r="D25" s="506" t="str">
        <f>'Ergebniseingabe VR'!E29</f>
        <v>B</v>
      </c>
      <c r="E25" s="506"/>
      <c r="F25" s="506"/>
      <c r="G25" s="506">
        <f>'Ergebniseingabe VR'!H29</f>
        <v>1</v>
      </c>
      <c r="H25" s="506"/>
      <c r="I25" s="506"/>
      <c r="J25" s="535">
        <f>'Ergebniseingabe VR'!K29</f>
        <v>0.38888888888888884</v>
      </c>
      <c r="K25" s="536"/>
      <c r="L25" s="536"/>
      <c r="M25" s="537"/>
      <c r="N25" s="534" t="str">
        <f>'Ergebniseingabe VR'!O29</f>
        <v>Mannschaft 5</v>
      </c>
      <c r="O25" s="503"/>
      <c r="P25" s="503"/>
      <c r="Q25" s="503"/>
      <c r="R25" s="503"/>
      <c r="S25" s="503"/>
      <c r="T25" s="503"/>
      <c r="U25" s="503"/>
      <c r="V25" s="503"/>
      <c r="W25" s="503"/>
      <c r="X25" s="503"/>
      <c r="Y25" s="503"/>
      <c r="Z25" s="503"/>
      <c r="AA25" s="503"/>
      <c r="AB25" s="503"/>
      <c r="AC25" s="503"/>
      <c r="AD25" s="503"/>
      <c r="AE25" s="503"/>
      <c r="AF25" s="503"/>
      <c r="AG25" s="503"/>
      <c r="AH25" s="503"/>
      <c r="AI25" s="158" t="s">
        <v>23</v>
      </c>
      <c r="AJ25" s="503" t="str">
        <f>'Ergebniseingabe VR'!AK29</f>
        <v>Mannschaft 6</v>
      </c>
      <c r="AK25" s="503"/>
      <c r="AL25" s="503"/>
      <c r="AM25" s="503"/>
      <c r="AN25" s="503"/>
      <c r="AO25" s="503"/>
      <c r="AP25" s="503"/>
      <c r="AQ25" s="503"/>
      <c r="AR25" s="503"/>
      <c r="AS25" s="503"/>
      <c r="AT25" s="503"/>
      <c r="AU25" s="503"/>
      <c r="AV25" s="503"/>
      <c r="AW25" s="503"/>
      <c r="AX25" s="503"/>
      <c r="AY25" s="503"/>
      <c r="AZ25" s="503"/>
      <c r="BA25" s="503"/>
      <c r="BB25" s="503"/>
      <c r="BC25" s="503"/>
      <c r="BD25" s="504"/>
      <c r="BE25" s="577" t="str">
        <f>IF('Ergebniseingabe VR'!BF29="","",'Ergebniseingabe VR'!BF29)</f>
        <v/>
      </c>
      <c r="BF25" s="578"/>
      <c r="BG25" s="578"/>
      <c r="BH25" s="573" t="str">
        <f>IF('Ergebniseingabe VR'!BI29="","",'Ergebniseingabe VR'!BI29)</f>
        <v/>
      </c>
      <c r="BI25" s="574"/>
      <c r="BJ25" s="51"/>
      <c r="BK25" s="15"/>
      <c r="CA25" s="47"/>
      <c r="CB25" s="47"/>
      <c r="CC25" s="47"/>
      <c r="CD25" s="47"/>
      <c r="CE25" s="47"/>
      <c r="CF25" s="47"/>
      <c r="CG25" s="48"/>
      <c r="CH25" s="48"/>
      <c r="CI25" s="49"/>
      <c r="CJ25" s="49"/>
      <c r="CK25" s="49"/>
      <c r="CL25" s="49"/>
      <c r="CM25" s="49"/>
      <c r="CN25" s="48"/>
      <c r="CO25" s="48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12"/>
      <c r="DA25" s="12"/>
      <c r="DB25" s="12"/>
      <c r="DC25" s="12"/>
      <c r="DD25" s="12"/>
      <c r="DE25" s="12"/>
      <c r="DF25" s="12"/>
    </row>
    <row r="26" spans="2:132" s="11" customFormat="1" ht="20.25" customHeight="1" thickBot="1">
      <c r="B26" s="499">
        <v>4</v>
      </c>
      <c r="C26" s="500"/>
      <c r="D26" s="500" t="str">
        <f>'Ergebniseingabe VR'!E30</f>
        <v>B</v>
      </c>
      <c r="E26" s="500"/>
      <c r="F26" s="500"/>
      <c r="G26" s="500">
        <f>'Ergebniseingabe VR'!H30</f>
        <v>1</v>
      </c>
      <c r="H26" s="500"/>
      <c r="I26" s="500"/>
      <c r="J26" s="559">
        <f>'Ergebniseingabe VR'!K30</f>
        <v>0.39583333333333326</v>
      </c>
      <c r="K26" s="560"/>
      <c r="L26" s="560"/>
      <c r="M26" s="561"/>
      <c r="N26" s="512" t="str">
        <f>'Ergebniseingabe VR'!O30</f>
        <v>Mannschaft 7</v>
      </c>
      <c r="O26" s="513"/>
      <c r="P26" s="513"/>
      <c r="Q26" s="513"/>
      <c r="R26" s="513"/>
      <c r="S26" s="513"/>
      <c r="T26" s="513"/>
      <c r="U26" s="513"/>
      <c r="V26" s="513"/>
      <c r="W26" s="513"/>
      <c r="X26" s="513"/>
      <c r="Y26" s="513"/>
      <c r="Z26" s="513"/>
      <c r="AA26" s="513"/>
      <c r="AB26" s="513"/>
      <c r="AC26" s="513"/>
      <c r="AD26" s="513"/>
      <c r="AE26" s="513"/>
      <c r="AF26" s="513"/>
      <c r="AG26" s="513"/>
      <c r="AH26" s="513"/>
      <c r="AI26" s="157" t="s">
        <v>23</v>
      </c>
      <c r="AJ26" s="513" t="str">
        <f>'Ergebniseingabe VR'!AK30</f>
        <v>Mannschaft 8</v>
      </c>
      <c r="AK26" s="513"/>
      <c r="AL26" s="513"/>
      <c r="AM26" s="513"/>
      <c r="AN26" s="513"/>
      <c r="AO26" s="513"/>
      <c r="AP26" s="513"/>
      <c r="AQ26" s="513"/>
      <c r="AR26" s="513"/>
      <c r="AS26" s="513"/>
      <c r="AT26" s="513"/>
      <c r="AU26" s="513"/>
      <c r="AV26" s="513"/>
      <c r="AW26" s="513"/>
      <c r="AX26" s="513"/>
      <c r="AY26" s="513"/>
      <c r="AZ26" s="513"/>
      <c r="BA26" s="513"/>
      <c r="BB26" s="513"/>
      <c r="BC26" s="513"/>
      <c r="BD26" s="562"/>
      <c r="BE26" s="571" t="str">
        <f>IF('Ergebniseingabe VR'!BF30="","",'Ergebniseingabe VR'!BF30)</f>
        <v/>
      </c>
      <c r="BF26" s="572"/>
      <c r="BG26" s="572"/>
      <c r="BH26" s="579" t="str">
        <f>IF('Ergebniseingabe VR'!BI30="","",'Ergebniseingabe VR'!BI30)</f>
        <v/>
      </c>
      <c r="BI26" s="580"/>
      <c r="BJ26" s="51"/>
      <c r="BK26" s="15"/>
      <c r="CA26" s="47"/>
      <c r="CB26" s="47"/>
      <c r="CC26" s="47"/>
      <c r="CD26" s="47"/>
      <c r="CE26" s="47"/>
      <c r="CF26" s="47"/>
      <c r="CG26" s="48"/>
      <c r="CH26" s="48"/>
      <c r="CI26" s="49"/>
      <c r="CJ26" s="49"/>
      <c r="CK26" s="49"/>
      <c r="CL26" s="49"/>
      <c r="CM26" s="49"/>
      <c r="CN26" s="48"/>
      <c r="CO26" s="48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12"/>
      <c r="DA26" s="12"/>
      <c r="DB26" s="12"/>
      <c r="DC26" s="12"/>
      <c r="DD26" s="12"/>
      <c r="DE26" s="12"/>
      <c r="DF26" s="12"/>
    </row>
    <row r="27" spans="2:132" s="11" customFormat="1" ht="20.25" customHeight="1">
      <c r="B27" s="505">
        <v>5</v>
      </c>
      <c r="C27" s="506"/>
      <c r="D27" s="506" t="str">
        <f>'Ergebniseingabe VR'!E31</f>
        <v>A</v>
      </c>
      <c r="E27" s="506"/>
      <c r="F27" s="506"/>
      <c r="G27" s="506">
        <f>'Ergebniseingabe VR'!H31</f>
        <v>1</v>
      </c>
      <c r="H27" s="506"/>
      <c r="I27" s="506"/>
      <c r="J27" s="535">
        <f>'Ergebniseingabe VR'!K31</f>
        <v>0.40277777777777768</v>
      </c>
      <c r="K27" s="536"/>
      <c r="L27" s="536"/>
      <c r="M27" s="537"/>
      <c r="N27" s="534" t="str">
        <f>'Ergebniseingabe VR'!O31</f>
        <v>Mannschaft 1</v>
      </c>
      <c r="O27" s="503"/>
      <c r="P27" s="503"/>
      <c r="Q27" s="503"/>
      <c r="R27" s="503"/>
      <c r="S27" s="503"/>
      <c r="T27" s="503"/>
      <c r="U27" s="503"/>
      <c r="V27" s="503"/>
      <c r="W27" s="503"/>
      <c r="X27" s="503"/>
      <c r="Y27" s="503"/>
      <c r="Z27" s="503"/>
      <c r="AA27" s="503"/>
      <c r="AB27" s="503"/>
      <c r="AC27" s="503"/>
      <c r="AD27" s="503"/>
      <c r="AE27" s="503"/>
      <c r="AF27" s="503"/>
      <c r="AG27" s="503"/>
      <c r="AH27" s="503"/>
      <c r="AI27" s="158" t="s">
        <v>23</v>
      </c>
      <c r="AJ27" s="503" t="str">
        <f>'Ergebniseingabe VR'!AK31</f>
        <v>Mannschaft 3</v>
      </c>
      <c r="AK27" s="503"/>
      <c r="AL27" s="503"/>
      <c r="AM27" s="503"/>
      <c r="AN27" s="503"/>
      <c r="AO27" s="503"/>
      <c r="AP27" s="503"/>
      <c r="AQ27" s="503"/>
      <c r="AR27" s="503"/>
      <c r="AS27" s="503"/>
      <c r="AT27" s="503"/>
      <c r="AU27" s="503"/>
      <c r="AV27" s="503"/>
      <c r="AW27" s="503"/>
      <c r="AX27" s="503"/>
      <c r="AY27" s="503"/>
      <c r="AZ27" s="503"/>
      <c r="BA27" s="503"/>
      <c r="BB27" s="503"/>
      <c r="BC27" s="503"/>
      <c r="BD27" s="504"/>
      <c r="BE27" s="577" t="str">
        <f>IF('Ergebniseingabe VR'!BF31="","",'Ergebniseingabe VR'!BF31)</f>
        <v/>
      </c>
      <c r="BF27" s="578"/>
      <c r="BG27" s="578"/>
      <c r="BH27" s="573" t="str">
        <f>IF('Ergebniseingabe VR'!BI31="","",'Ergebniseingabe VR'!BI31)</f>
        <v/>
      </c>
      <c r="BI27" s="574"/>
      <c r="BJ27" s="51"/>
      <c r="BK27" s="15"/>
      <c r="CA27" s="47"/>
      <c r="CB27" s="47"/>
      <c r="CC27" s="47"/>
      <c r="CD27" s="47"/>
      <c r="CE27" s="47"/>
      <c r="CF27" s="47"/>
      <c r="CG27" s="48"/>
      <c r="CH27" s="48"/>
      <c r="CI27" s="49"/>
      <c r="CJ27" s="49"/>
      <c r="CK27" s="49"/>
      <c r="CL27" s="49"/>
      <c r="CM27" s="49"/>
      <c r="CN27" s="48"/>
      <c r="CO27" s="48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12"/>
      <c r="DA27" s="12"/>
      <c r="DB27" s="12"/>
      <c r="DC27" s="12"/>
      <c r="DD27" s="12"/>
      <c r="DE27" s="12"/>
      <c r="DF27" s="12"/>
    </row>
    <row r="28" spans="2:132" s="11" customFormat="1" ht="20.25" customHeight="1" thickBot="1">
      <c r="B28" s="499">
        <v>6</v>
      </c>
      <c r="C28" s="500"/>
      <c r="D28" s="500" t="str">
        <f>'Ergebniseingabe VR'!E32</f>
        <v>A</v>
      </c>
      <c r="E28" s="500"/>
      <c r="F28" s="500"/>
      <c r="G28" s="500">
        <f>'Ergebniseingabe VR'!H32</f>
        <v>1</v>
      </c>
      <c r="H28" s="500"/>
      <c r="I28" s="500"/>
      <c r="J28" s="559">
        <f>'Ergebniseingabe VR'!K32</f>
        <v>0.4097222222222221</v>
      </c>
      <c r="K28" s="560"/>
      <c r="L28" s="560"/>
      <c r="M28" s="561"/>
      <c r="N28" s="512" t="str">
        <f>'Ergebniseingabe VR'!O32</f>
        <v>Mannschaft 2</v>
      </c>
      <c r="O28" s="513"/>
      <c r="P28" s="513"/>
      <c r="Q28" s="513"/>
      <c r="R28" s="513"/>
      <c r="S28" s="513"/>
      <c r="T28" s="513"/>
      <c r="U28" s="513"/>
      <c r="V28" s="513"/>
      <c r="W28" s="513"/>
      <c r="X28" s="513"/>
      <c r="Y28" s="513"/>
      <c r="Z28" s="513"/>
      <c r="AA28" s="513"/>
      <c r="AB28" s="513"/>
      <c r="AC28" s="513"/>
      <c r="AD28" s="513"/>
      <c r="AE28" s="513"/>
      <c r="AF28" s="513"/>
      <c r="AG28" s="513"/>
      <c r="AH28" s="513"/>
      <c r="AI28" s="157" t="s">
        <v>23</v>
      </c>
      <c r="AJ28" s="513" t="str">
        <f>'Ergebniseingabe VR'!AK32</f>
        <v>Mannschaft 4</v>
      </c>
      <c r="AK28" s="513"/>
      <c r="AL28" s="513"/>
      <c r="AM28" s="513"/>
      <c r="AN28" s="513"/>
      <c r="AO28" s="513"/>
      <c r="AP28" s="513"/>
      <c r="AQ28" s="513"/>
      <c r="AR28" s="513"/>
      <c r="AS28" s="513"/>
      <c r="AT28" s="513"/>
      <c r="AU28" s="513"/>
      <c r="AV28" s="513"/>
      <c r="AW28" s="513"/>
      <c r="AX28" s="513"/>
      <c r="AY28" s="513"/>
      <c r="AZ28" s="513"/>
      <c r="BA28" s="513"/>
      <c r="BB28" s="513"/>
      <c r="BC28" s="513"/>
      <c r="BD28" s="562"/>
      <c r="BE28" s="571" t="str">
        <f>IF('Ergebniseingabe VR'!BF32="","",'Ergebniseingabe VR'!BF32)</f>
        <v/>
      </c>
      <c r="BF28" s="572"/>
      <c r="BG28" s="572"/>
      <c r="BH28" s="579" t="str">
        <f>IF('Ergebniseingabe VR'!BI32="","",'Ergebniseingabe VR'!BI32)</f>
        <v/>
      </c>
      <c r="BI28" s="580"/>
      <c r="BJ28" s="51"/>
      <c r="BK28" s="15"/>
      <c r="CG28" s="52"/>
      <c r="CH28" s="52"/>
      <c r="CI28" s="53"/>
      <c r="CJ28" s="53"/>
      <c r="CK28" s="53"/>
      <c r="CL28" s="53"/>
      <c r="CM28" s="53"/>
      <c r="CN28" s="52"/>
      <c r="CO28" s="52"/>
      <c r="CS28" s="54"/>
      <c r="CT28" s="54"/>
      <c r="CU28" s="97"/>
      <c r="CV28" s="54"/>
      <c r="CW28" s="55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P28" s="54"/>
      <c r="DQ28" s="54"/>
      <c r="DS28" s="54"/>
      <c r="DT28" s="54"/>
      <c r="DV28" s="54"/>
      <c r="DY28" s="54"/>
      <c r="EA28" s="55"/>
      <c r="EB28" s="55"/>
    </row>
    <row r="29" spans="2:132" s="11" customFormat="1" ht="20.25" customHeight="1">
      <c r="B29" s="505">
        <v>7</v>
      </c>
      <c r="C29" s="506"/>
      <c r="D29" s="506" t="str">
        <f>'Ergebniseingabe VR'!E33</f>
        <v>B</v>
      </c>
      <c r="E29" s="506"/>
      <c r="F29" s="506"/>
      <c r="G29" s="506">
        <f>'Ergebniseingabe VR'!H33</f>
        <v>1</v>
      </c>
      <c r="H29" s="506"/>
      <c r="I29" s="506"/>
      <c r="J29" s="535">
        <f>'Ergebniseingabe VR'!K33</f>
        <v>0.41666666666666652</v>
      </c>
      <c r="K29" s="536"/>
      <c r="L29" s="536"/>
      <c r="M29" s="537"/>
      <c r="N29" s="534" t="str">
        <f>'Ergebniseingabe VR'!O33</f>
        <v>Mannschaft 5</v>
      </c>
      <c r="O29" s="503"/>
      <c r="P29" s="503"/>
      <c r="Q29" s="503"/>
      <c r="R29" s="503"/>
      <c r="S29" s="503"/>
      <c r="T29" s="503"/>
      <c r="U29" s="503"/>
      <c r="V29" s="503"/>
      <c r="W29" s="503"/>
      <c r="X29" s="503"/>
      <c r="Y29" s="503"/>
      <c r="Z29" s="503"/>
      <c r="AA29" s="503"/>
      <c r="AB29" s="503"/>
      <c r="AC29" s="503"/>
      <c r="AD29" s="503"/>
      <c r="AE29" s="503"/>
      <c r="AF29" s="503"/>
      <c r="AG29" s="503"/>
      <c r="AH29" s="503"/>
      <c r="AI29" s="158" t="s">
        <v>23</v>
      </c>
      <c r="AJ29" s="503" t="str">
        <f>'Ergebniseingabe VR'!AK33</f>
        <v>Mannschaft 7</v>
      </c>
      <c r="AK29" s="503"/>
      <c r="AL29" s="503"/>
      <c r="AM29" s="503"/>
      <c r="AN29" s="503"/>
      <c r="AO29" s="503"/>
      <c r="AP29" s="503"/>
      <c r="AQ29" s="503"/>
      <c r="AR29" s="503"/>
      <c r="AS29" s="503"/>
      <c r="AT29" s="503"/>
      <c r="AU29" s="503"/>
      <c r="AV29" s="503"/>
      <c r="AW29" s="503"/>
      <c r="AX29" s="503"/>
      <c r="AY29" s="503"/>
      <c r="AZ29" s="503"/>
      <c r="BA29" s="503"/>
      <c r="BB29" s="503"/>
      <c r="BC29" s="503"/>
      <c r="BD29" s="504"/>
      <c r="BE29" s="577" t="str">
        <f>IF('Ergebniseingabe VR'!BF33="","",'Ergebniseingabe VR'!BF33)</f>
        <v/>
      </c>
      <c r="BF29" s="578"/>
      <c r="BG29" s="578"/>
      <c r="BH29" s="573" t="str">
        <f>IF('Ergebniseingabe VR'!BI33="","",'Ergebniseingabe VR'!BI33)</f>
        <v/>
      </c>
      <c r="BI29" s="574"/>
      <c r="BJ29" s="51"/>
      <c r="BK29" s="15"/>
      <c r="CA29" s="47"/>
      <c r="CB29" s="47"/>
      <c r="CC29" s="47"/>
      <c r="CD29" s="47"/>
      <c r="CE29" s="47"/>
      <c r="CF29" s="47"/>
      <c r="CG29" s="48"/>
      <c r="CH29" s="48"/>
      <c r="CI29" s="49"/>
      <c r="CJ29" s="49"/>
      <c r="CK29" s="49"/>
      <c r="CL29" s="49"/>
      <c r="CM29" s="49"/>
      <c r="CN29" s="48"/>
      <c r="CO29" s="48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12"/>
      <c r="DA29" s="12"/>
      <c r="DB29" s="12"/>
      <c r="DC29" s="12"/>
      <c r="DD29" s="12"/>
      <c r="DE29" s="12"/>
      <c r="DF29" s="12"/>
    </row>
    <row r="30" spans="2:132" s="11" customFormat="1" ht="20.25" customHeight="1" thickBot="1">
      <c r="B30" s="499">
        <v>8</v>
      </c>
      <c r="C30" s="500"/>
      <c r="D30" s="500" t="str">
        <f>'Ergebniseingabe VR'!E34</f>
        <v>B</v>
      </c>
      <c r="E30" s="500"/>
      <c r="F30" s="500"/>
      <c r="G30" s="500">
        <f>'Ergebniseingabe VR'!H34</f>
        <v>1</v>
      </c>
      <c r="H30" s="500"/>
      <c r="I30" s="500"/>
      <c r="J30" s="559">
        <f>'Ergebniseingabe VR'!K34</f>
        <v>0.42361111111111094</v>
      </c>
      <c r="K30" s="560"/>
      <c r="L30" s="560"/>
      <c r="M30" s="561"/>
      <c r="N30" s="512" t="str">
        <f>'Ergebniseingabe VR'!O34</f>
        <v>Mannschaft 6</v>
      </c>
      <c r="O30" s="513"/>
      <c r="P30" s="513"/>
      <c r="Q30" s="513"/>
      <c r="R30" s="513"/>
      <c r="S30" s="513"/>
      <c r="T30" s="513"/>
      <c r="U30" s="513"/>
      <c r="V30" s="513"/>
      <c r="W30" s="513"/>
      <c r="X30" s="513"/>
      <c r="Y30" s="513"/>
      <c r="Z30" s="513"/>
      <c r="AA30" s="513"/>
      <c r="AB30" s="513"/>
      <c r="AC30" s="513"/>
      <c r="AD30" s="513"/>
      <c r="AE30" s="513"/>
      <c r="AF30" s="513"/>
      <c r="AG30" s="513"/>
      <c r="AH30" s="513"/>
      <c r="AI30" s="157" t="s">
        <v>23</v>
      </c>
      <c r="AJ30" s="513" t="str">
        <f>'Ergebniseingabe VR'!AK34</f>
        <v>Mannschaft 8</v>
      </c>
      <c r="AK30" s="513"/>
      <c r="AL30" s="513"/>
      <c r="AM30" s="513"/>
      <c r="AN30" s="513"/>
      <c r="AO30" s="513"/>
      <c r="AP30" s="513"/>
      <c r="AQ30" s="513"/>
      <c r="AR30" s="513"/>
      <c r="AS30" s="513"/>
      <c r="AT30" s="513"/>
      <c r="AU30" s="513"/>
      <c r="AV30" s="513"/>
      <c r="AW30" s="513"/>
      <c r="AX30" s="513"/>
      <c r="AY30" s="513"/>
      <c r="AZ30" s="513"/>
      <c r="BA30" s="513"/>
      <c r="BB30" s="513"/>
      <c r="BC30" s="513"/>
      <c r="BD30" s="562"/>
      <c r="BE30" s="571" t="str">
        <f>IF('Ergebniseingabe VR'!BF34="","",'Ergebniseingabe VR'!BF34)</f>
        <v/>
      </c>
      <c r="BF30" s="572"/>
      <c r="BG30" s="572"/>
      <c r="BH30" s="579" t="str">
        <f>IF('Ergebniseingabe VR'!BI34="","",'Ergebniseingabe VR'!BI34)</f>
        <v/>
      </c>
      <c r="BI30" s="580"/>
      <c r="BJ30" s="51"/>
      <c r="BK30" s="15"/>
      <c r="CA30" s="47"/>
      <c r="CB30" s="47"/>
      <c r="CC30" s="47"/>
      <c r="CD30" s="47"/>
      <c r="CE30" s="47"/>
      <c r="CF30" s="47"/>
      <c r="CG30" s="48"/>
      <c r="CH30" s="48"/>
      <c r="CI30" s="49"/>
      <c r="CJ30" s="49"/>
      <c r="CK30" s="49"/>
      <c r="CL30" s="49"/>
      <c r="CM30" s="49"/>
      <c r="CN30" s="48"/>
      <c r="CO30" s="48"/>
      <c r="CP30" s="47"/>
      <c r="CQ30" s="56"/>
      <c r="CR30" s="54"/>
      <c r="CS30" s="54"/>
      <c r="CT30" s="54"/>
      <c r="CU30" s="97"/>
      <c r="CV30" s="54"/>
      <c r="CW30" s="55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P30" s="54"/>
      <c r="DQ30" s="54"/>
      <c r="DS30" s="54"/>
      <c r="DT30" s="54"/>
      <c r="DV30" s="54"/>
      <c r="DY30" s="54"/>
      <c r="EA30" s="55"/>
      <c r="EB30" s="55"/>
    </row>
    <row r="31" spans="2:132" s="11" customFormat="1" ht="20.25" customHeight="1">
      <c r="B31" s="505">
        <v>9</v>
      </c>
      <c r="C31" s="506"/>
      <c r="D31" s="506" t="str">
        <f>'Ergebniseingabe VR'!E35</f>
        <v>A</v>
      </c>
      <c r="E31" s="506"/>
      <c r="F31" s="506"/>
      <c r="G31" s="506">
        <f>'Ergebniseingabe VR'!H35</f>
        <v>1</v>
      </c>
      <c r="H31" s="506"/>
      <c r="I31" s="506"/>
      <c r="J31" s="535">
        <f>'Ergebniseingabe VR'!K35</f>
        <v>0.43055555555555536</v>
      </c>
      <c r="K31" s="536"/>
      <c r="L31" s="536"/>
      <c r="M31" s="537"/>
      <c r="N31" s="534" t="str">
        <f>'Ergebniseingabe VR'!O35</f>
        <v>Mannschaft 4</v>
      </c>
      <c r="O31" s="503"/>
      <c r="P31" s="503"/>
      <c r="Q31" s="503"/>
      <c r="R31" s="503"/>
      <c r="S31" s="503"/>
      <c r="T31" s="503"/>
      <c r="U31" s="503"/>
      <c r="V31" s="503"/>
      <c r="W31" s="503"/>
      <c r="X31" s="503"/>
      <c r="Y31" s="503"/>
      <c r="Z31" s="503"/>
      <c r="AA31" s="503"/>
      <c r="AB31" s="503"/>
      <c r="AC31" s="503"/>
      <c r="AD31" s="503"/>
      <c r="AE31" s="503"/>
      <c r="AF31" s="503"/>
      <c r="AG31" s="503"/>
      <c r="AH31" s="503"/>
      <c r="AI31" s="158" t="s">
        <v>23</v>
      </c>
      <c r="AJ31" s="503" t="str">
        <f>'Ergebniseingabe VR'!AK35</f>
        <v>Mannschaft 1</v>
      </c>
      <c r="AK31" s="503"/>
      <c r="AL31" s="503"/>
      <c r="AM31" s="503"/>
      <c r="AN31" s="503"/>
      <c r="AO31" s="503"/>
      <c r="AP31" s="503"/>
      <c r="AQ31" s="503"/>
      <c r="AR31" s="503"/>
      <c r="AS31" s="503"/>
      <c r="AT31" s="503"/>
      <c r="AU31" s="503"/>
      <c r="AV31" s="503"/>
      <c r="AW31" s="503"/>
      <c r="AX31" s="503"/>
      <c r="AY31" s="503"/>
      <c r="AZ31" s="503"/>
      <c r="BA31" s="503"/>
      <c r="BB31" s="503"/>
      <c r="BC31" s="503"/>
      <c r="BD31" s="504"/>
      <c r="BE31" s="577" t="str">
        <f>IF('Ergebniseingabe VR'!BF35="","",'Ergebniseingabe VR'!BF35)</f>
        <v/>
      </c>
      <c r="BF31" s="578"/>
      <c r="BG31" s="578"/>
      <c r="BH31" s="573" t="str">
        <f>IF('Ergebniseingabe VR'!BI35="","",'Ergebniseingabe VR'!BI35)</f>
        <v/>
      </c>
      <c r="BI31" s="574"/>
      <c r="BJ31" s="51"/>
      <c r="BK31" s="15"/>
      <c r="CG31" s="52"/>
      <c r="CH31" s="52"/>
      <c r="CI31" s="53"/>
      <c r="CJ31" s="53"/>
      <c r="CK31" s="53"/>
      <c r="CL31" s="53"/>
      <c r="CM31" s="53"/>
      <c r="CN31" s="52"/>
      <c r="CO31" s="52"/>
      <c r="CS31" s="54"/>
      <c r="CT31" s="54"/>
      <c r="CU31" s="97"/>
      <c r="CV31" s="54"/>
      <c r="CW31" s="55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P31" s="54"/>
      <c r="DQ31" s="54"/>
      <c r="DS31" s="54"/>
      <c r="DT31" s="54"/>
      <c r="DV31" s="54"/>
      <c r="DY31" s="54"/>
      <c r="EA31" s="55"/>
      <c r="EB31" s="55"/>
    </row>
    <row r="32" spans="2:132" s="11" customFormat="1" ht="20.25" customHeight="1" thickBot="1">
      <c r="B32" s="499">
        <v>10</v>
      </c>
      <c r="C32" s="500"/>
      <c r="D32" s="500" t="str">
        <f>'Ergebniseingabe VR'!E36</f>
        <v>A</v>
      </c>
      <c r="E32" s="500"/>
      <c r="F32" s="500"/>
      <c r="G32" s="500">
        <f>'Ergebniseingabe VR'!H36</f>
        <v>1</v>
      </c>
      <c r="H32" s="500"/>
      <c r="I32" s="500"/>
      <c r="J32" s="559">
        <f>'Ergebniseingabe VR'!K36</f>
        <v>0.43749999999999978</v>
      </c>
      <c r="K32" s="560"/>
      <c r="L32" s="560"/>
      <c r="M32" s="561"/>
      <c r="N32" s="512" t="str">
        <f>'Ergebniseingabe VR'!O36</f>
        <v>Mannschaft 3</v>
      </c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  <c r="AH32" s="513"/>
      <c r="AI32" s="157" t="s">
        <v>23</v>
      </c>
      <c r="AJ32" s="513" t="str">
        <f>'Ergebniseingabe VR'!AK36</f>
        <v>Mannschaft 2</v>
      </c>
      <c r="AK32" s="513"/>
      <c r="AL32" s="513"/>
      <c r="AM32" s="513"/>
      <c r="AN32" s="513"/>
      <c r="AO32" s="513"/>
      <c r="AP32" s="513"/>
      <c r="AQ32" s="513"/>
      <c r="AR32" s="513"/>
      <c r="AS32" s="513"/>
      <c r="AT32" s="513"/>
      <c r="AU32" s="513"/>
      <c r="AV32" s="513"/>
      <c r="AW32" s="513"/>
      <c r="AX32" s="513"/>
      <c r="AY32" s="513"/>
      <c r="AZ32" s="513"/>
      <c r="BA32" s="513"/>
      <c r="BB32" s="513"/>
      <c r="BC32" s="513"/>
      <c r="BD32" s="562"/>
      <c r="BE32" s="571" t="str">
        <f>IF('Ergebniseingabe VR'!BF36="","",'Ergebniseingabe VR'!BF36)</f>
        <v/>
      </c>
      <c r="BF32" s="572"/>
      <c r="BG32" s="572"/>
      <c r="BH32" s="579" t="str">
        <f>IF('Ergebniseingabe VR'!BI36="","",'Ergebniseingabe VR'!BI36)</f>
        <v/>
      </c>
      <c r="BI32" s="580"/>
      <c r="BJ32" s="51"/>
      <c r="BK32" s="15"/>
      <c r="CA32" s="47"/>
      <c r="CB32" s="47"/>
      <c r="CC32" s="47"/>
      <c r="CD32" s="47"/>
      <c r="CE32" s="47"/>
      <c r="CF32" s="47"/>
      <c r="CG32" s="48"/>
      <c r="CH32" s="48"/>
      <c r="CI32" s="49"/>
      <c r="CJ32" s="49"/>
      <c r="CK32" s="49"/>
      <c r="CL32" s="49"/>
      <c r="CM32" s="49"/>
      <c r="CN32" s="48"/>
      <c r="CO32" s="48"/>
      <c r="CP32" s="47"/>
      <c r="CW32" s="55"/>
      <c r="CX32" s="47"/>
      <c r="CY32" s="47"/>
      <c r="CZ32" s="12"/>
      <c r="DA32" s="12"/>
      <c r="DB32" s="12"/>
      <c r="DC32" s="12"/>
      <c r="DD32" s="12"/>
      <c r="DE32" s="12"/>
      <c r="DF32" s="12"/>
    </row>
    <row r="33" spans="2:132" s="11" customFormat="1" ht="20.25" customHeight="1">
      <c r="B33" s="505">
        <v>11</v>
      </c>
      <c r="C33" s="506"/>
      <c r="D33" s="506" t="str">
        <f>'Ergebniseingabe VR'!E37</f>
        <v>B</v>
      </c>
      <c r="E33" s="506"/>
      <c r="F33" s="506"/>
      <c r="G33" s="506">
        <f>'Ergebniseingabe VR'!H37</f>
        <v>1</v>
      </c>
      <c r="H33" s="506"/>
      <c r="I33" s="506"/>
      <c r="J33" s="535">
        <f>'Ergebniseingabe VR'!K37</f>
        <v>0.4444444444444442</v>
      </c>
      <c r="K33" s="536"/>
      <c r="L33" s="536"/>
      <c r="M33" s="537"/>
      <c r="N33" s="534" t="str">
        <f>'Ergebniseingabe VR'!O37</f>
        <v>Mannschaft 8</v>
      </c>
      <c r="O33" s="503"/>
      <c r="P33" s="503"/>
      <c r="Q33" s="503"/>
      <c r="R33" s="503"/>
      <c r="S33" s="503"/>
      <c r="T33" s="503"/>
      <c r="U33" s="503"/>
      <c r="V33" s="503"/>
      <c r="W33" s="503"/>
      <c r="X33" s="503"/>
      <c r="Y33" s="503"/>
      <c r="Z33" s="503"/>
      <c r="AA33" s="503"/>
      <c r="AB33" s="503"/>
      <c r="AC33" s="503"/>
      <c r="AD33" s="503"/>
      <c r="AE33" s="503"/>
      <c r="AF33" s="503"/>
      <c r="AG33" s="503"/>
      <c r="AH33" s="503"/>
      <c r="AI33" s="158" t="s">
        <v>23</v>
      </c>
      <c r="AJ33" s="503" t="str">
        <f>'Ergebniseingabe VR'!AK37</f>
        <v>Mannschaft 5</v>
      </c>
      <c r="AK33" s="503"/>
      <c r="AL33" s="503"/>
      <c r="AM33" s="503"/>
      <c r="AN33" s="503"/>
      <c r="AO33" s="503"/>
      <c r="AP33" s="503"/>
      <c r="AQ33" s="503"/>
      <c r="AR33" s="503"/>
      <c r="AS33" s="503"/>
      <c r="AT33" s="503"/>
      <c r="AU33" s="503"/>
      <c r="AV33" s="503"/>
      <c r="AW33" s="503"/>
      <c r="AX33" s="503"/>
      <c r="AY33" s="503"/>
      <c r="AZ33" s="503"/>
      <c r="BA33" s="503"/>
      <c r="BB33" s="503"/>
      <c r="BC33" s="503"/>
      <c r="BD33" s="504"/>
      <c r="BE33" s="577" t="str">
        <f>IF('Ergebniseingabe VR'!BF37="","",'Ergebniseingabe VR'!BF37)</f>
        <v/>
      </c>
      <c r="BF33" s="578"/>
      <c r="BG33" s="578"/>
      <c r="BH33" s="573" t="str">
        <f>IF('Ergebniseingabe VR'!BI37="","",'Ergebniseingabe VR'!BI37)</f>
        <v/>
      </c>
      <c r="BI33" s="574"/>
      <c r="BJ33" s="51"/>
      <c r="BK33" s="15"/>
      <c r="CA33" s="47"/>
      <c r="CB33" s="47"/>
      <c r="CC33" s="47"/>
      <c r="CD33" s="47"/>
      <c r="CE33" s="47"/>
      <c r="CF33" s="47"/>
      <c r="CG33" s="48"/>
      <c r="CH33" s="48"/>
      <c r="CI33" s="49"/>
      <c r="CJ33" s="49"/>
      <c r="CK33" s="49"/>
      <c r="CL33" s="49"/>
      <c r="CM33" s="49"/>
      <c r="CN33" s="48"/>
      <c r="CO33" s="48"/>
      <c r="CP33" s="47"/>
      <c r="CQ33" s="56"/>
      <c r="CR33" s="54"/>
      <c r="CS33" s="54"/>
      <c r="CT33" s="54"/>
      <c r="CU33" s="97"/>
      <c r="CV33" s="54"/>
      <c r="CW33" s="55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P33" s="54"/>
      <c r="DQ33" s="54"/>
      <c r="DS33" s="54"/>
      <c r="DT33" s="54"/>
      <c r="DV33" s="54"/>
      <c r="DY33" s="54"/>
      <c r="EA33" s="55"/>
      <c r="EB33" s="55"/>
    </row>
    <row r="34" spans="2:132" s="11" customFormat="1" ht="20.25" customHeight="1" thickBot="1">
      <c r="B34" s="499">
        <v>12</v>
      </c>
      <c r="C34" s="500"/>
      <c r="D34" s="500" t="str">
        <f>'Ergebniseingabe VR'!E38</f>
        <v>B</v>
      </c>
      <c r="E34" s="500"/>
      <c r="F34" s="500"/>
      <c r="G34" s="500">
        <f>'Ergebniseingabe VR'!H38</f>
        <v>1</v>
      </c>
      <c r="H34" s="500"/>
      <c r="I34" s="500"/>
      <c r="J34" s="559">
        <f>'Ergebniseingabe VR'!K38</f>
        <v>0.45138888888888862</v>
      </c>
      <c r="K34" s="560"/>
      <c r="L34" s="560"/>
      <c r="M34" s="561"/>
      <c r="N34" s="512" t="str">
        <f>'Ergebniseingabe VR'!O38</f>
        <v>Mannschaft 7</v>
      </c>
      <c r="O34" s="513"/>
      <c r="P34" s="513"/>
      <c r="Q34" s="513"/>
      <c r="R34" s="513"/>
      <c r="S34" s="513"/>
      <c r="T34" s="513"/>
      <c r="U34" s="513"/>
      <c r="V34" s="513"/>
      <c r="W34" s="513"/>
      <c r="X34" s="513"/>
      <c r="Y34" s="513"/>
      <c r="Z34" s="513"/>
      <c r="AA34" s="513"/>
      <c r="AB34" s="513"/>
      <c r="AC34" s="513"/>
      <c r="AD34" s="513"/>
      <c r="AE34" s="513"/>
      <c r="AF34" s="513"/>
      <c r="AG34" s="513"/>
      <c r="AH34" s="513"/>
      <c r="AI34" s="157" t="s">
        <v>23</v>
      </c>
      <c r="AJ34" s="513" t="str">
        <f>'Ergebniseingabe VR'!AK38</f>
        <v>Mannschaft 6</v>
      </c>
      <c r="AK34" s="513"/>
      <c r="AL34" s="513"/>
      <c r="AM34" s="513"/>
      <c r="AN34" s="513"/>
      <c r="AO34" s="513"/>
      <c r="AP34" s="513"/>
      <c r="AQ34" s="513"/>
      <c r="AR34" s="513"/>
      <c r="AS34" s="513"/>
      <c r="AT34" s="513"/>
      <c r="AU34" s="513"/>
      <c r="AV34" s="513"/>
      <c r="AW34" s="513"/>
      <c r="AX34" s="513"/>
      <c r="AY34" s="513"/>
      <c r="AZ34" s="513"/>
      <c r="BA34" s="513"/>
      <c r="BB34" s="513"/>
      <c r="BC34" s="513"/>
      <c r="BD34" s="562"/>
      <c r="BE34" s="571" t="str">
        <f>IF('Ergebniseingabe VR'!BF38="","",'Ergebniseingabe VR'!BF38)</f>
        <v/>
      </c>
      <c r="BF34" s="572"/>
      <c r="BG34" s="572"/>
      <c r="BH34" s="579" t="str">
        <f>IF('Ergebniseingabe VR'!BI38="","",'Ergebniseingabe VR'!BI38)</f>
        <v/>
      </c>
      <c r="BI34" s="580"/>
      <c r="BJ34" s="51"/>
      <c r="BK34" s="15"/>
      <c r="CA34" s="47"/>
      <c r="CB34" s="47"/>
      <c r="CC34" s="47"/>
      <c r="CD34" s="47"/>
      <c r="CE34" s="47"/>
      <c r="CF34" s="47"/>
      <c r="CG34" s="48"/>
      <c r="CH34" s="48"/>
      <c r="CI34" s="49"/>
      <c r="CJ34" s="49"/>
      <c r="CK34" s="49"/>
      <c r="CL34" s="49"/>
      <c r="CM34" s="49"/>
      <c r="CN34" s="48"/>
      <c r="CO34" s="48"/>
      <c r="CP34" s="47"/>
      <c r="CQ34" s="47"/>
      <c r="CR34" s="47"/>
      <c r="CS34" s="47"/>
      <c r="CT34" s="47"/>
      <c r="CU34" s="47"/>
      <c r="CV34" s="47"/>
      <c r="CW34" s="55"/>
      <c r="CX34" s="47"/>
      <c r="CY34" s="47"/>
      <c r="CZ34" s="12"/>
      <c r="DA34" s="12"/>
      <c r="DB34" s="12"/>
      <c r="DC34" s="12"/>
      <c r="DD34" s="12"/>
      <c r="DE34" s="12"/>
      <c r="DF34" s="12"/>
    </row>
    <row r="35" spans="2:132" s="11" customFormat="1" ht="18" customHeight="1">
      <c r="BI35" s="12"/>
      <c r="BJ35" s="12"/>
      <c r="BK35" s="12"/>
      <c r="BL35" s="12"/>
      <c r="BM35" s="12"/>
      <c r="BN35" s="13"/>
      <c r="BO35" s="14"/>
      <c r="BP35" s="14"/>
      <c r="BQ35" s="14"/>
      <c r="BR35" s="13"/>
      <c r="BS35" s="14"/>
      <c r="BT35" s="14"/>
      <c r="BU35" s="14"/>
      <c r="BV35" s="14"/>
      <c r="BW35" s="14"/>
      <c r="BX35" s="12"/>
      <c r="BY35" s="12"/>
      <c r="BZ35" s="12"/>
      <c r="CA35" s="12"/>
      <c r="CB35" s="12"/>
    </row>
    <row r="36" spans="2:132" s="11" customFormat="1" ht="18" customHeight="1" thickBot="1">
      <c r="J36" s="43" t="s">
        <v>41</v>
      </c>
      <c r="BJ36" s="12"/>
      <c r="BK36" s="12"/>
      <c r="BL36" s="12"/>
      <c r="BM36" s="12"/>
      <c r="BN36" s="12"/>
      <c r="BO36" s="13"/>
      <c r="BP36" s="14"/>
      <c r="BQ36" s="14"/>
      <c r="BR36" s="14"/>
      <c r="BS36" s="13"/>
      <c r="BT36" s="14"/>
      <c r="BU36" s="14"/>
      <c r="BV36" s="14"/>
      <c r="BW36" s="52"/>
      <c r="BX36" s="14"/>
      <c r="BY36" s="12"/>
      <c r="BZ36" s="12"/>
      <c r="CA36" s="12"/>
      <c r="CB36" s="12"/>
      <c r="CC36" s="12"/>
    </row>
    <row r="37" spans="2:132" s="11" customFormat="1" ht="18" customHeight="1">
      <c r="B37" s="57"/>
      <c r="C37" s="57"/>
      <c r="D37" s="57"/>
      <c r="E37" s="57"/>
      <c r="F37" s="57"/>
      <c r="G37" s="57"/>
      <c r="H37" s="57"/>
      <c r="J37" s="43"/>
      <c r="AG37" s="544" t="str">
        <f>L45</f>
        <v>Mannschaft 1</v>
      </c>
      <c r="AH37" s="545"/>
      <c r="AI37" s="546"/>
      <c r="AJ37" s="592" t="str">
        <f>L46</f>
        <v>Mannschaft 2</v>
      </c>
      <c r="AK37" s="545"/>
      <c r="AL37" s="546"/>
      <c r="AM37" s="592" t="str">
        <f>L47</f>
        <v>Mannschaft 3</v>
      </c>
      <c r="AN37" s="545"/>
      <c r="AO37" s="546"/>
      <c r="AP37" s="592" t="str">
        <f>L48</f>
        <v>Mannschaft 4</v>
      </c>
      <c r="AQ37" s="545"/>
      <c r="AR37" s="593"/>
      <c r="BI37" s="12"/>
      <c r="BJ37" s="12"/>
      <c r="BK37" s="12"/>
      <c r="BL37" s="12"/>
      <c r="BM37" s="12"/>
      <c r="BN37" s="13"/>
      <c r="BO37" s="14"/>
      <c r="BP37" s="14"/>
      <c r="BQ37" s="14"/>
      <c r="BR37" s="13"/>
      <c r="BS37" s="14"/>
      <c r="BT37" s="14"/>
      <c r="BU37" s="14"/>
      <c r="BV37" s="52"/>
      <c r="BW37" s="14"/>
      <c r="BX37" s="12"/>
      <c r="BY37" s="12"/>
      <c r="BZ37" s="12"/>
      <c r="CA37" s="12"/>
      <c r="CB37" s="12"/>
    </row>
    <row r="38" spans="2:132" s="11" customFormat="1" ht="18" customHeight="1">
      <c r="B38" s="57"/>
      <c r="C38" s="57"/>
      <c r="D38" s="57"/>
      <c r="E38" s="57"/>
      <c r="F38" s="57"/>
      <c r="G38" s="57"/>
      <c r="H38" s="57"/>
      <c r="J38" s="43"/>
      <c r="AG38" s="547"/>
      <c r="AH38" s="548"/>
      <c r="AI38" s="549"/>
      <c r="AJ38" s="594"/>
      <c r="AK38" s="548"/>
      <c r="AL38" s="549"/>
      <c r="AM38" s="594"/>
      <c r="AN38" s="548"/>
      <c r="AO38" s="549"/>
      <c r="AP38" s="594"/>
      <c r="AQ38" s="548"/>
      <c r="AR38" s="595"/>
      <c r="BI38" s="12"/>
      <c r="BJ38" s="12"/>
      <c r="BK38" s="12"/>
      <c r="BL38" s="12"/>
      <c r="BM38" s="12"/>
      <c r="BN38" s="13"/>
      <c r="BO38" s="14"/>
      <c r="BP38" s="14"/>
      <c r="BQ38" s="14"/>
      <c r="BR38" s="13"/>
      <c r="BS38" s="14"/>
      <c r="BT38" s="14"/>
      <c r="BU38" s="14"/>
      <c r="BV38" s="52"/>
      <c r="BW38" s="14"/>
      <c r="BX38" s="12"/>
      <c r="BY38" s="12"/>
      <c r="BZ38" s="12"/>
      <c r="CA38" s="12"/>
      <c r="CB38" s="12"/>
    </row>
    <row r="39" spans="2:132" s="11" customFormat="1" ht="18" customHeight="1">
      <c r="B39" s="57"/>
      <c r="C39" s="57"/>
      <c r="D39" s="57"/>
      <c r="E39" s="57"/>
      <c r="F39" s="57"/>
      <c r="G39" s="57"/>
      <c r="H39" s="57"/>
      <c r="J39" s="43"/>
      <c r="AG39" s="547"/>
      <c r="AH39" s="548"/>
      <c r="AI39" s="549"/>
      <c r="AJ39" s="594"/>
      <c r="AK39" s="548"/>
      <c r="AL39" s="549"/>
      <c r="AM39" s="594"/>
      <c r="AN39" s="548"/>
      <c r="AO39" s="549"/>
      <c r="AP39" s="594"/>
      <c r="AQ39" s="548"/>
      <c r="AR39" s="595"/>
      <c r="BI39" s="12"/>
      <c r="BJ39" s="12"/>
      <c r="BK39" s="12"/>
      <c r="BL39" s="12"/>
      <c r="BM39" s="12"/>
      <c r="BN39" s="13"/>
      <c r="BO39" s="14"/>
      <c r="BP39" s="14"/>
      <c r="BQ39" s="14"/>
      <c r="BR39" s="13"/>
      <c r="BS39" s="14"/>
      <c r="BT39" s="14"/>
      <c r="BU39" s="14"/>
      <c r="BV39" s="52"/>
      <c r="BW39" s="14"/>
      <c r="BX39" s="12"/>
      <c r="BY39" s="12"/>
      <c r="BZ39" s="12"/>
      <c r="CA39" s="12"/>
      <c r="CB39" s="12"/>
    </row>
    <row r="40" spans="2:132" s="11" customFormat="1" ht="18" customHeight="1">
      <c r="B40" s="57"/>
      <c r="C40" s="57"/>
      <c r="D40" s="57"/>
      <c r="E40" s="57"/>
      <c r="F40" s="57"/>
      <c r="G40" s="57"/>
      <c r="H40" s="57"/>
      <c r="J40" s="43"/>
      <c r="AG40" s="547"/>
      <c r="AH40" s="548"/>
      <c r="AI40" s="549"/>
      <c r="AJ40" s="594"/>
      <c r="AK40" s="548"/>
      <c r="AL40" s="549"/>
      <c r="AM40" s="594"/>
      <c r="AN40" s="548"/>
      <c r="AO40" s="549"/>
      <c r="AP40" s="594"/>
      <c r="AQ40" s="548"/>
      <c r="AR40" s="595"/>
      <c r="BI40" s="12"/>
      <c r="BJ40" s="12"/>
      <c r="BK40" s="12"/>
      <c r="BL40" s="12"/>
      <c r="BM40" s="12"/>
      <c r="BN40" s="13"/>
      <c r="BO40" s="14"/>
      <c r="BP40" s="14"/>
      <c r="BQ40" s="14"/>
      <c r="BR40" s="13"/>
      <c r="BS40" s="14"/>
      <c r="BT40" s="14"/>
      <c r="BU40" s="14"/>
      <c r="BV40" s="52"/>
      <c r="BW40" s="14"/>
      <c r="BX40" s="12"/>
      <c r="BY40" s="12"/>
      <c r="BZ40" s="12"/>
      <c r="CA40" s="12"/>
      <c r="CB40" s="12"/>
    </row>
    <row r="41" spans="2:132" s="11" customFormat="1" ht="18" customHeight="1">
      <c r="B41" s="57"/>
      <c r="C41" s="57"/>
      <c r="D41" s="57"/>
      <c r="E41" s="57"/>
      <c r="F41" s="57"/>
      <c r="G41" s="57"/>
      <c r="H41" s="57"/>
      <c r="J41" s="43"/>
      <c r="AG41" s="547"/>
      <c r="AH41" s="548"/>
      <c r="AI41" s="549"/>
      <c r="AJ41" s="594"/>
      <c r="AK41" s="548"/>
      <c r="AL41" s="549"/>
      <c r="AM41" s="594"/>
      <c r="AN41" s="548"/>
      <c r="AO41" s="549"/>
      <c r="AP41" s="594"/>
      <c r="AQ41" s="548"/>
      <c r="AR41" s="595"/>
      <c r="BI41" s="12"/>
      <c r="BJ41" s="12"/>
      <c r="BK41" s="12"/>
      <c r="BL41" s="12"/>
      <c r="BM41" s="12"/>
      <c r="BN41" s="13"/>
      <c r="BO41" s="14"/>
      <c r="BP41" s="14"/>
      <c r="BQ41" s="14"/>
      <c r="BR41" s="13"/>
      <c r="BS41" s="14"/>
      <c r="BT41" s="14"/>
      <c r="BU41" s="14"/>
      <c r="BV41" s="52"/>
      <c r="BW41" s="14"/>
      <c r="BX41" s="12"/>
      <c r="BY41" s="12"/>
      <c r="BZ41" s="12"/>
      <c r="CA41" s="12"/>
      <c r="CB41" s="12"/>
    </row>
    <row r="42" spans="2:132" s="11" customFormat="1" ht="18" customHeight="1">
      <c r="B42" s="57"/>
      <c r="C42" s="57"/>
      <c r="D42" s="57"/>
      <c r="E42" s="57"/>
      <c r="F42" s="57"/>
      <c r="G42" s="57"/>
      <c r="H42" s="57"/>
      <c r="J42" s="43"/>
      <c r="AG42" s="547"/>
      <c r="AH42" s="548"/>
      <c r="AI42" s="549"/>
      <c r="AJ42" s="594"/>
      <c r="AK42" s="548"/>
      <c r="AL42" s="549"/>
      <c r="AM42" s="594"/>
      <c r="AN42" s="548"/>
      <c r="AO42" s="549"/>
      <c r="AP42" s="594"/>
      <c r="AQ42" s="548"/>
      <c r="AR42" s="595"/>
      <c r="BI42" s="12"/>
      <c r="BJ42" s="12"/>
      <c r="BK42" s="12"/>
      <c r="BL42" s="12"/>
      <c r="BM42" s="12"/>
      <c r="BN42" s="13"/>
      <c r="BO42" s="14"/>
      <c r="BP42" s="14"/>
      <c r="BQ42" s="14"/>
      <c r="BR42" s="13"/>
      <c r="BS42" s="14"/>
      <c r="BT42" s="14"/>
      <c r="BU42" s="14"/>
      <c r="BV42" s="52"/>
      <c r="BW42" s="14"/>
      <c r="BX42" s="12"/>
      <c r="BY42" s="12"/>
      <c r="BZ42" s="12"/>
      <c r="CA42" s="12"/>
      <c r="CB42" s="12"/>
    </row>
    <row r="43" spans="2:132" s="11" customFormat="1" ht="18" customHeight="1" thickBot="1">
      <c r="B43" s="238" t="s">
        <v>26</v>
      </c>
      <c r="C43" s="239"/>
      <c r="D43" s="239"/>
      <c r="E43" s="239"/>
      <c r="F43" s="239"/>
      <c r="G43" s="239"/>
      <c r="H43" s="240"/>
      <c r="AG43" s="547"/>
      <c r="AH43" s="548"/>
      <c r="AI43" s="549"/>
      <c r="AJ43" s="594"/>
      <c r="AK43" s="548"/>
      <c r="AL43" s="549"/>
      <c r="AM43" s="594"/>
      <c r="AN43" s="548"/>
      <c r="AO43" s="549"/>
      <c r="AP43" s="594"/>
      <c r="AQ43" s="548"/>
      <c r="AR43" s="595"/>
      <c r="BI43" s="12"/>
      <c r="BJ43" s="12"/>
      <c r="BK43" s="12"/>
      <c r="BL43" s="12"/>
      <c r="BM43" s="12"/>
      <c r="BN43" s="13"/>
      <c r="BO43" s="14"/>
      <c r="BP43" s="14"/>
      <c r="BQ43" s="14"/>
      <c r="BR43" s="13"/>
      <c r="BS43" s="14"/>
      <c r="BT43" s="14"/>
      <c r="BU43" s="14"/>
      <c r="BV43" s="52"/>
      <c r="BW43" s="14"/>
      <c r="BX43" s="12"/>
      <c r="BY43" s="12"/>
      <c r="BZ43" s="12"/>
      <c r="CA43" s="12"/>
      <c r="CB43" s="12"/>
    </row>
    <row r="44" spans="2:132" s="11" customFormat="1" ht="18" customHeight="1" thickBot="1">
      <c r="B44" s="641" t="s">
        <v>27</v>
      </c>
      <c r="C44" s="642"/>
      <c r="D44" s="642"/>
      <c r="E44" s="643"/>
      <c r="F44" s="641" t="s">
        <v>28</v>
      </c>
      <c r="G44" s="642"/>
      <c r="H44" s="643"/>
      <c r="J44" s="654" t="str">
        <f>'Ergebniseingabe VR'!K48</f>
        <v>Gruppe A</v>
      </c>
      <c r="K44" s="557"/>
      <c r="L44" s="557"/>
      <c r="M44" s="557"/>
      <c r="N44" s="557"/>
      <c r="O44" s="557"/>
      <c r="P44" s="557"/>
      <c r="Q44" s="557"/>
      <c r="R44" s="557"/>
      <c r="S44" s="557"/>
      <c r="T44" s="557"/>
      <c r="U44" s="557"/>
      <c r="V44" s="557"/>
      <c r="W44" s="557"/>
      <c r="X44" s="557"/>
      <c r="Y44" s="557"/>
      <c r="Z44" s="557"/>
      <c r="AA44" s="557"/>
      <c r="AB44" s="557"/>
      <c r="AC44" s="557"/>
      <c r="AD44" s="557"/>
      <c r="AE44" s="557"/>
      <c r="AF44" s="615"/>
      <c r="AG44" s="550"/>
      <c r="AH44" s="551"/>
      <c r="AI44" s="552"/>
      <c r="AJ44" s="596"/>
      <c r="AK44" s="551"/>
      <c r="AL44" s="552"/>
      <c r="AM44" s="596"/>
      <c r="AN44" s="551"/>
      <c r="AO44" s="552"/>
      <c r="AP44" s="596"/>
      <c r="AQ44" s="551"/>
      <c r="AR44" s="597"/>
      <c r="AS44" s="557" t="s">
        <v>29</v>
      </c>
      <c r="AT44" s="557"/>
      <c r="AU44" s="558"/>
      <c r="AV44" s="565" t="s">
        <v>30</v>
      </c>
      <c r="AW44" s="557"/>
      <c r="AX44" s="558"/>
      <c r="AY44" s="565" t="s">
        <v>31</v>
      </c>
      <c r="AZ44" s="557"/>
      <c r="BA44" s="558"/>
      <c r="BB44" s="565" t="s">
        <v>32</v>
      </c>
      <c r="BC44" s="557"/>
      <c r="BD44" s="558"/>
      <c r="BE44" s="616" t="s">
        <v>33</v>
      </c>
      <c r="BF44" s="616"/>
      <c r="BG44" s="616"/>
      <c r="BH44" s="616"/>
      <c r="BI44" s="616"/>
      <c r="BJ44" s="616" t="s">
        <v>34</v>
      </c>
      <c r="BK44" s="616"/>
      <c r="BL44" s="565"/>
      <c r="BM44" s="565" t="s">
        <v>35</v>
      </c>
      <c r="BN44" s="557"/>
      <c r="BO44" s="615"/>
      <c r="CG44" s="52"/>
      <c r="CH44" s="52"/>
      <c r="CI44" s="52"/>
      <c r="CJ44" s="12"/>
      <c r="CK44" s="12"/>
      <c r="CL44" s="12"/>
      <c r="CM44" s="12"/>
      <c r="CN44" s="12"/>
      <c r="CO44" s="13"/>
      <c r="CP44" s="13"/>
      <c r="CQ44" s="13"/>
      <c r="CR44" s="13"/>
      <c r="CS44" s="13"/>
      <c r="CT44" s="14"/>
      <c r="CU44" s="14"/>
      <c r="CV44" s="14"/>
      <c r="CW44" s="52"/>
      <c r="CX44" s="14"/>
      <c r="CY44" s="12"/>
      <c r="CZ44" s="12"/>
      <c r="DA44" s="12"/>
      <c r="DB44" s="12"/>
      <c r="DC44" s="12"/>
    </row>
    <row r="45" spans="2:132" s="11" customFormat="1" ht="20.25" customHeight="1">
      <c r="B45" s="568" t="str">
        <f>IF('Ergebniseingabe VR'!C49="","",'Ergebniseingabe VR'!C49)</f>
        <v/>
      </c>
      <c r="C45" s="568"/>
      <c r="D45" s="568"/>
      <c r="E45" s="568"/>
      <c r="F45" s="568" t="str">
        <f>IF('Ergebniseingabe VR'!G49="","",'Ergebniseingabe VR'!G49)</f>
        <v/>
      </c>
      <c r="G45" s="568"/>
      <c r="H45" s="568"/>
      <c r="J45" s="563" t="str">
        <f>'Ergebniseingabe VR'!K49</f>
        <v/>
      </c>
      <c r="K45" s="564"/>
      <c r="L45" s="566" t="str">
        <f>'Ergebniseingabe VR'!M49</f>
        <v>Mannschaft 1</v>
      </c>
      <c r="M45" s="567"/>
      <c r="N45" s="567"/>
      <c r="O45" s="567"/>
      <c r="P45" s="567"/>
      <c r="Q45" s="567"/>
      <c r="R45" s="567"/>
      <c r="S45" s="567"/>
      <c r="T45" s="567"/>
      <c r="U45" s="567"/>
      <c r="V45" s="567"/>
      <c r="W45" s="567"/>
      <c r="X45" s="567"/>
      <c r="Y45" s="567"/>
      <c r="Z45" s="567"/>
      <c r="AA45" s="567"/>
      <c r="AB45" s="567"/>
      <c r="AC45" s="567"/>
      <c r="AD45" s="567"/>
      <c r="AE45" s="567"/>
      <c r="AF45" s="567"/>
      <c r="AG45" s="647"/>
      <c r="AH45" s="647"/>
      <c r="AI45" s="648"/>
      <c r="AJ45" s="612" t="str">
        <f>'Ergebniseingabe VR'!AK49</f>
        <v/>
      </c>
      <c r="AK45" s="613"/>
      <c r="AL45" s="619"/>
      <c r="AM45" s="612" t="str">
        <f>'Ergebniseingabe VR'!AN49</f>
        <v/>
      </c>
      <c r="AN45" s="613"/>
      <c r="AO45" s="619"/>
      <c r="AP45" s="617" t="str">
        <f>'Ergebniseingabe VR'!AQ49</f>
        <v/>
      </c>
      <c r="AQ45" s="606"/>
      <c r="AR45" s="606"/>
      <c r="AS45" s="606" t="str">
        <f>'Ergebniseingabe VR'!AT49</f>
        <v/>
      </c>
      <c r="AT45" s="606"/>
      <c r="AU45" s="607"/>
      <c r="AV45" s="591" t="str">
        <f>'Ergebniseingabe VR'!AW49</f>
        <v/>
      </c>
      <c r="AW45" s="591"/>
      <c r="AX45" s="591"/>
      <c r="AY45" s="591" t="str">
        <f>'Ergebniseingabe VR'!AZ49</f>
        <v/>
      </c>
      <c r="AZ45" s="591"/>
      <c r="BA45" s="591"/>
      <c r="BB45" s="591" t="str">
        <f>'Ergebniseingabe VR'!BC49</f>
        <v/>
      </c>
      <c r="BC45" s="591"/>
      <c r="BD45" s="591"/>
      <c r="BE45" s="613" t="str">
        <f>'Ergebniseingabe VR'!BF49</f>
        <v/>
      </c>
      <c r="BF45" s="613"/>
      <c r="BG45" s="155" t="str">
        <f>'Ergebniseingabe VR'!BH49</f>
        <v/>
      </c>
      <c r="BH45" s="619" t="str">
        <f>'Ergebniseingabe VR'!BI49</f>
        <v/>
      </c>
      <c r="BI45" s="591"/>
      <c r="BJ45" s="603" t="str">
        <f>'Ergebniseingabe VR'!BK49</f>
        <v/>
      </c>
      <c r="BK45" s="603"/>
      <c r="BL45" s="604"/>
      <c r="BM45" s="591" t="str">
        <f>'Ergebniseingabe VR'!BN49</f>
        <v/>
      </c>
      <c r="BN45" s="591"/>
      <c r="BO45" s="617"/>
      <c r="CG45" s="52"/>
      <c r="CH45" s="52"/>
      <c r="CI45" s="52"/>
      <c r="CJ45" s="12"/>
      <c r="CK45" s="12"/>
      <c r="CL45" s="12"/>
      <c r="CM45" s="12"/>
      <c r="CN45" s="12"/>
      <c r="CO45" s="13"/>
      <c r="CP45" s="13"/>
      <c r="CQ45" s="13"/>
      <c r="CR45" s="13"/>
      <c r="CS45" s="13"/>
      <c r="CT45" s="14"/>
      <c r="CU45" s="14"/>
      <c r="CV45" s="14"/>
      <c r="CW45" s="52"/>
      <c r="CX45" s="14"/>
      <c r="CY45" s="12"/>
      <c r="CZ45" s="12"/>
      <c r="DA45" s="12"/>
      <c r="DB45" s="12"/>
      <c r="DC45" s="12"/>
    </row>
    <row r="46" spans="2:132" s="11" customFormat="1" ht="20.25" customHeight="1">
      <c r="B46" s="568" t="str">
        <f>IF('Ergebniseingabe VR'!C50="","",'Ergebniseingabe VR'!C50)</f>
        <v/>
      </c>
      <c r="C46" s="568"/>
      <c r="D46" s="568"/>
      <c r="E46" s="568"/>
      <c r="F46" s="568" t="str">
        <f>IF('Ergebniseingabe VR'!G50="","",'Ergebniseingabe VR'!G50)</f>
        <v/>
      </c>
      <c r="G46" s="568"/>
      <c r="H46" s="568"/>
      <c r="J46" s="621" t="str">
        <f>'Ergebniseingabe VR'!K50</f>
        <v/>
      </c>
      <c r="K46" s="622"/>
      <c r="L46" s="639" t="str">
        <f>'Ergebniseingabe VR'!M50</f>
        <v>Mannschaft 2</v>
      </c>
      <c r="M46" s="640"/>
      <c r="N46" s="640"/>
      <c r="O46" s="640"/>
      <c r="P46" s="640"/>
      <c r="Q46" s="640"/>
      <c r="R46" s="640"/>
      <c r="S46" s="640"/>
      <c r="T46" s="640"/>
      <c r="U46" s="640"/>
      <c r="V46" s="640"/>
      <c r="W46" s="640"/>
      <c r="X46" s="640"/>
      <c r="Y46" s="640"/>
      <c r="Z46" s="640"/>
      <c r="AA46" s="640"/>
      <c r="AB46" s="640"/>
      <c r="AC46" s="640"/>
      <c r="AD46" s="640"/>
      <c r="AE46" s="640"/>
      <c r="AF46" s="640"/>
      <c r="AG46" s="554" t="str">
        <f>'Ergebniseingabe VR'!AH50</f>
        <v/>
      </c>
      <c r="AH46" s="554"/>
      <c r="AI46" s="555"/>
      <c r="AJ46" s="656"/>
      <c r="AK46" s="657"/>
      <c r="AL46" s="658"/>
      <c r="AM46" s="598" t="str">
        <f>'Ergebniseingabe VR'!AN50</f>
        <v/>
      </c>
      <c r="AN46" s="599"/>
      <c r="AO46" s="618"/>
      <c r="AP46" s="608" t="str">
        <f>'Ergebniseingabe VR'!AQ50</f>
        <v/>
      </c>
      <c r="AQ46" s="554"/>
      <c r="AR46" s="554"/>
      <c r="AS46" s="554" t="str">
        <f>'Ergebniseingabe VR'!AT50</f>
        <v/>
      </c>
      <c r="AT46" s="554"/>
      <c r="AU46" s="555"/>
      <c r="AV46" s="556" t="str">
        <f>'Ergebniseingabe VR'!AW50</f>
        <v/>
      </c>
      <c r="AW46" s="556"/>
      <c r="AX46" s="556"/>
      <c r="AY46" s="556" t="str">
        <f>'Ergebniseingabe VR'!AZ50</f>
        <v/>
      </c>
      <c r="AZ46" s="556"/>
      <c r="BA46" s="556"/>
      <c r="BB46" s="556" t="str">
        <f>'Ergebniseingabe VR'!BC50</f>
        <v/>
      </c>
      <c r="BC46" s="556"/>
      <c r="BD46" s="556"/>
      <c r="BE46" s="599" t="str">
        <f>'Ergebniseingabe VR'!BF50</f>
        <v/>
      </c>
      <c r="BF46" s="599"/>
      <c r="BG46" s="156" t="str">
        <f>'Ergebniseingabe VR'!BH50</f>
        <v/>
      </c>
      <c r="BH46" s="618" t="str">
        <f>'Ergebniseingabe VR'!BI50</f>
        <v/>
      </c>
      <c r="BI46" s="556"/>
      <c r="BJ46" s="601" t="str">
        <f>'Ergebniseingabe VR'!BK50</f>
        <v/>
      </c>
      <c r="BK46" s="601"/>
      <c r="BL46" s="602"/>
      <c r="BM46" s="556" t="str">
        <f>'Ergebniseingabe VR'!BN50</f>
        <v/>
      </c>
      <c r="BN46" s="556"/>
      <c r="BO46" s="608"/>
      <c r="CG46" s="52"/>
      <c r="CH46" s="52"/>
      <c r="CI46" s="52"/>
      <c r="CJ46" s="12"/>
      <c r="CK46" s="12"/>
      <c r="CL46" s="12"/>
      <c r="CM46" s="12"/>
      <c r="CN46" s="12"/>
      <c r="CO46" s="13"/>
      <c r="CP46" s="13"/>
      <c r="CQ46" s="13"/>
      <c r="CR46" s="13"/>
      <c r="CS46" s="13"/>
      <c r="CT46" s="14"/>
      <c r="CU46" s="14"/>
      <c r="CV46" s="14"/>
      <c r="CW46" s="52"/>
      <c r="CX46" s="14"/>
      <c r="CY46" s="12"/>
      <c r="CZ46" s="12"/>
      <c r="DA46" s="12"/>
      <c r="DB46" s="12"/>
      <c r="DC46" s="12"/>
    </row>
    <row r="47" spans="2:132" s="11" customFormat="1" ht="20.25" customHeight="1">
      <c r="B47" s="568" t="str">
        <f>IF('Ergebniseingabe VR'!C51="","",'Ergebniseingabe VR'!C51)</f>
        <v/>
      </c>
      <c r="C47" s="568"/>
      <c r="D47" s="568"/>
      <c r="E47" s="568"/>
      <c r="F47" s="568" t="str">
        <f>IF('Ergebniseingabe VR'!G51="","",'Ergebniseingabe VR'!G51)</f>
        <v/>
      </c>
      <c r="G47" s="568"/>
      <c r="H47" s="568"/>
      <c r="J47" s="621" t="str">
        <f>'Ergebniseingabe VR'!K51</f>
        <v/>
      </c>
      <c r="K47" s="622"/>
      <c r="L47" s="639" t="str">
        <f>'Ergebniseingabe VR'!M51</f>
        <v>Mannschaft 3</v>
      </c>
      <c r="M47" s="640"/>
      <c r="N47" s="640"/>
      <c r="O47" s="640"/>
      <c r="P47" s="640"/>
      <c r="Q47" s="640"/>
      <c r="R47" s="640"/>
      <c r="S47" s="640"/>
      <c r="T47" s="640"/>
      <c r="U47" s="640"/>
      <c r="V47" s="640"/>
      <c r="W47" s="640"/>
      <c r="X47" s="640"/>
      <c r="Y47" s="640"/>
      <c r="Z47" s="640"/>
      <c r="AA47" s="640"/>
      <c r="AB47" s="640"/>
      <c r="AC47" s="640"/>
      <c r="AD47" s="640"/>
      <c r="AE47" s="640"/>
      <c r="AF47" s="640"/>
      <c r="AG47" s="554" t="str">
        <f>'Ergebniseingabe VR'!AH51</f>
        <v/>
      </c>
      <c r="AH47" s="554"/>
      <c r="AI47" s="555"/>
      <c r="AJ47" s="598" t="str">
        <f>'Ergebniseingabe VR'!AK51</f>
        <v/>
      </c>
      <c r="AK47" s="599"/>
      <c r="AL47" s="618"/>
      <c r="AM47" s="656"/>
      <c r="AN47" s="657"/>
      <c r="AO47" s="658"/>
      <c r="AP47" s="608" t="str">
        <f>'Ergebniseingabe VR'!AQ51</f>
        <v/>
      </c>
      <c r="AQ47" s="554"/>
      <c r="AR47" s="554"/>
      <c r="AS47" s="554" t="str">
        <f>'Ergebniseingabe VR'!AT51</f>
        <v/>
      </c>
      <c r="AT47" s="554"/>
      <c r="AU47" s="555"/>
      <c r="AV47" s="556" t="str">
        <f>'Ergebniseingabe VR'!AW51</f>
        <v/>
      </c>
      <c r="AW47" s="556"/>
      <c r="AX47" s="556"/>
      <c r="AY47" s="556" t="str">
        <f>'Ergebniseingabe VR'!AZ51</f>
        <v/>
      </c>
      <c r="AZ47" s="556"/>
      <c r="BA47" s="556"/>
      <c r="BB47" s="556" t="str">
        <f>'Ergebniseingabe VR'!BC51</f>
        <v/>
      </c>
      <c r="BC47" s="556"/>
      <c r="BD47" s="556"/>
      <c r="BE47" s="599" t="str">
        <f>'Ergebniseingabe VR'!BF51</f>
        <v/>
      </c>
      <c r="BF47" s="599"/>
      <c r="BG47" s="156" t="str">
        <f>'Ergebniseingabe VR'!BH51</f>
        <v/>
      </c>
      <c r="BH47" s="618" t="str">
        <f>'Ergebniseingabe VR'!BI51</f>
        <v/>
      </c>
      <c r="BI47" s="556"/>
      <c r="BJ47" s="601" t="str">
        <f>'Ergebniseingabe VR'!BK51</f>
        <v/>
      </c>
      <c r="BK47" s="601"/>
      <c r="BL47" s="602"/>
      <c r="BM47" s="556" t="str">
        <f>'Ergebniseingabe VR'!BN51</f>
        <v/>
      </c>
      <c r="BN47" s="556"/>
      <c r="BO47" s="608"/>
      <c r="CG47" s="52"/>
      <c r="CH47" s="52"/>
      <c r="CI47" s="52"/>
      <c r="CJ47" s="12"/>
      <c r="CK47" s="12"/>
      <c r="CL47" s="12"/>
      <c r="CM47" s="12"/>
      <c r="CN47" s="12"/>
      <c r="CO47" s="13"/>
      <c r="CP47" s="13"/>
      <c r="CQ47" s="13"/>
      <c r="CR47" s="13"/>
      <c r="CS47" s="13"/>
      <c r="CT47" s="14"/>
      <c r="CU47" s="14"/>
      <c r="CV47" s="14"/>
      <c r="CW47" s="52"/>
      <c r="CX47" s="14"/>
      <c r="CY47" s="12"/>
      <c r="CZ47" s="12"/>
      <c r="DA47" s="12"/>
      <c r="DB47" s="12"/>
      <c r="DC47" s="12"/>
    </row>
    <row r="48" spans="2:132" s="11" customFormat="1" ht="20.25" customHeight="1" thickBot="1">
      <c r="B48" s="568" t="str">
        <f>IF('Ergebniseingabe VR'!C52="","",'Ergebniseingabe VR'!C52)</f>
        <v/>
      </c>
      <c r="C48" s="568"/>
      <c r="D48" s="568"/>
      <c r="E48" s="568"/>
      <c r="F48" s="568" t="str">
        <f>IF('Ergebniseingabe VR'!G52="","",'Ergebniseingabe VR'!G52)</f>
        <v/>
      </c>
      <c r="G48" s="568"/>
      <c r="H48" s="568"/>
      <c r="J48" s="581" t="str">
        <f>'Ergebniseingabe VR'!K52</f>
        <v/>
      </c>
      <c r="K48" s="582"/>
      <c r="L48" s="652" t="str">
        <f>'Ergebniseingabe VR'!M52</f>
        <v>Mannschaft 4</v>
      </c>
      <c r="M48" s="653"/>
      <c r="N48" s="653"/>
      <c r="O48" s="653"/>
      <c r="P48" s="653"/>
      <c r="Q48" s="653"/>
      <c r="R48" s="653"/>
      <c r="S48" s="653"/>
      <c r="T48" s="653"/>
      <c r="U48" s="653"/>
      <c r="V48" s="653"/>
      <c r="W48" s="653"/>
      <c r="X48" s="653"/>
      <c r="Y48" s="653"/>
      <c r="Z48" s="653"/>
      <c r="AA48" s="653"/>
      <c r="AB48" s="653"/>
      <c r="AC48" s="653"/>
      <c r="AD48" s="653"/>
      <c r="AE48" s="653"/>
      <c r="AF48" s="653"/>
      <c r="AG48" s="585" t="str">
        <f>'Ergebniseingabe VR'!AH52</f>
        <v/>
      </c>
      <c r="AH48" s="585"/>
      <c r="AI48" s="586"/>
      <c r="AJ48" s="589" t="str">
        <f>'Ergebniseingabe VR'!AK52</f>
        <v/>
      </c>
      <c r="AK48" s="590"/>
      <c r="AL48" s="587"/>
      <c r="AM48" s="589" t="str">
        <f>'Ergebniseingabe VR'!AN52</f>
        <v/>
      </c>
      <c r="AN48" s="590"/>
      <c r="AO48" s="587"/>
      <c r="AP48" s="645"/>
      <c r="AQ48" s="646"/>
      <c r="AR48" s="646"/>
      <c r="AS48" s="585" t="str">
        <f>'Ergebniseingabe VR'!AT52</f>
        <v/>
      </c>
      <c r="AT48" s="585"/>
      <c r="AU48" s="586"/>
      <c r="AV48" s="588" t="str">
        <f>'Ergebniseingabe VR'!AW52</f>
        <v/>
      </c>
      <c r="AW48" s="588"/>
      <c r="AX48" s="588"/>
      <c r="AY48" s="588" t="str">
        <f>'Ergebniseingabe VR'!AZ52</f>
        <v/>
      </c>
      <c r="AZ48" s="588"/>
      <c r="BA48" s="588"/>
      <c r="BB48" s="588" t="str">
        <f>'Ergebniseingabe VR'!BC52</f>
        <v/>
      </c>
      <c r="BC48" s="588"/>
      <c r="BD48" s="588"/>
      <c r="BE48" s="590" t="str">
        <f>'Ergebniseingabe VR'!BF52</f>
        <v/>
      </c>
      <c r="BF48" s="590"/>
      <c r="BG48" s="154" t="str">
        <f>'Ergebniseingabe VR'!BH52</f>
        <v/>
      </c>
      <c r="BH48" s="587" t="str">
        <f>'Ergebniseingabe VR'!BI52</f>
        <v/>
      </c>
      <c r="BI48" s="588"/>
      <c r="BJ48" s="583" t="str">
        <f>'Ergebniseingabe VR'!BK52</f>
        <v/>
      </c>
      <c r="BK48" s="583"/>
      <c r="BL48" s="584"/>
      <c r="BM48" s="588" t="str">
        <f>'Ergebniseingabe VR'!BN52</f>
        <v/>
      </c>
      <c r="BN48" s="588"/>
      <c r="BO48" s="605"/>
      <c r="CG48" s="52"/>
      <c r="CH48" s="52"/>
      <c r="CI48" s="52"/>
      <c r="CJ48" s="12"/>
      <c r="CK48" s="12"/>
      <c r="CL48" s="12"/>
      <c r="CM48" s="12"/>
      <c r="CN48" s="12"/>
      <c r="CO48" s="13"/>
      <c r="CP48" s="13"/>
      <c r="CQ48" s="13"/>
      <c r="CR48" s="13"/>
      <c r="CS48" s="13"/>
      <c r="CT48" s="14"/>
      <c r="CU48" s="14"/>
      <c r="CV48" s="14"/>
      <c r="CW48" s="14"/>
      <c r="CX48" s="14"/>
      <c r="CY48" s="12"/>
      <c r="CZ48" s="12"/>
      <c r="DA48" s="12"/>
      <c r="DB48" s="12"/>
      <c r="DC48" s="12"/>
    </row>
    <row r="49" spans="2:107" s="11" customFormat="1" ht="18" customHeight="1" thickBot="1">
      <c r="B49" s="58"/>
      <c r="C49" s="58"/>
      <c r="D49" s="58"/>
      <c r="E49" s="58"/>
      <c r="F49" s="58"/>
      <c r="G49" s="58"/>
      <c r="H49" s="58"/>
      <c r="J49" s="59"/>
      <c r="K49" s="59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2"/>
      <c r="BK49" s="62"/>
      <c r="BL49" s="62"/>
      <c r="BM49" s="61"/>
      <c r="BN49" s="61"/>
      <c r="BO49" s="61"/>
      <c r="CG49" s="52"/>
      <c r="CH49" s="52"/>
      <c r="CI49" s="52"/>
      <c r="CJ49" s="12"/>
      <c r="CK49" s="12"/>
      <c r="CL49" s="12"/>
      <c r="CM49" s="12"/>
      <c r="CN49" s="12"/>
      <c r="CO49" s="13"/>
      <c r="CP49" s="13"/>
      <c r="CQ49" s="13"/>
      <c r="CR49" s="13"/>
      <c r="CS49" s="13"/>
      <c r="CT49" s="14"/>
      <c r="CU49" s="14"/>
      <c r="CV49" s="14"/>
      <c r="CW49" s="14"/>
      <c r="CX49" s="14"/>
      <c r="CY49" s="12"/>
      <c r="CZ49" s="12"/>
      <c r="DA49" s="12"/>
      <c r="DB49" s="12"/>
      <c r="DC49" s="12"/>
    </row>
    <row r="50" spans="2:107" s="11" customFormat="1" ht="18" customHeight="1">
      <c r="B50" s="58"/>
      <c r="C50" s="58"/>
      <c r="D50" s="58"/>
      <c r="E50" s="58"/>
      <c r="F50" s="58"/>
      <c r="G50" s="58"/>
      <c r="H50" s="58"/>
      <c r="J50" s="59"/>
      <c r="K50" s="59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24" t="str">
        <f>L58</f>
        <v>Mannschaft 5</v>
      </c>
      <c r="AH50" s="625"/>
      <c r="AI50" s="626"/>
      <c r="AJ50" s="633" t="str">
        <f>L59</f>
        <v>Mannschaft 6</v>
      </c>
      <c r="AK50" s="625"/>
      <c r="AL50" s="626"/>
      <c r="AM50" s="633" t="str">
        <f>L60</f>
        <v>Mannschaft 7</v>
      </c>
      <c r="AN50" s="625"/>
      <c r="AO50" s="626"/>
      <c r="AP50" s="633" t="str">
        <f>L61</f>
        <v>Mannschaft 8</v>
      </c>
      <c r="AQ50" s="625"/>
      <c r="AR50" s="634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2"/>
      <c r="BK50" s="62"/>
      <c r="BL50" s="62"/>
      <c r="BM50" s="61"/>
      <c r="BN50" s="61"/>
      <c r="BO50" s="61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</row>
    <row r="51" spans="2:107" s="11" customFormat="1" ht="18" customHeight="1">
      <c r="B51" s="58"/>
      <c r="C51" s="58"/>
      <c r="D51" s="58"/>
      <c r="E51" s="58"/>
      <c r="F51" s="58"/>
      <c r="G51" s="58"/>
      <c r="H51" s="58"/>
      <c r="J51" s="59"/>
      <c r="K51" s="59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27"/>
      <c r="AH51" s="628"/>
      <c r="AI51" s="629"/>
      <c r="AJ51" s="635"/>
      <c r="AK51" s="628"/>
      <c r="AL51" s="629"/>
      <c r="AM51" s="635"/>
      <c r="AN51" s="628"/>
      <c r="AO51" s="629"/>
      <c r="AP51" s="635"/>
      <c r="AQ51" s="628"/>
      <c r="AR51" s="636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2"/>
      <c r="BK51" s="62"/>
      <c r="BL51" s="62"/>
      <c r="BM51" s="61"/>
      <c r="BN51" s="61"/>
      <c r="BO51" s="61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</row>
    <row r="52" spans="2:107" s="11" customFormat="1" ht="18" customHeight="1">
      <c r="B52" s="58"/>
      <c r="C52" s="58"/>
      <c r="D52" s="58"/>
      <c r="E52" s="58"/>
      <c r="F52" s="58"/>
      <c r="G52" s="58"/>
      <c r="H52" s="58"/>
      <c r="J52" s="59"/>
      <c r="K52" s="59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27"/>
      <c r="AH52" s="628"/>
      <c r="AI52" s="629"/>
      <c r="AJ52" s="635"/>
      <c r="AK52" s="628"/>
      <c r="AL52" s="629"/>
      <c r="AM52" s="635"/>
      <c r="AN52" s="628"/>
      <c r="AO52" s="629"/>
      <c r="AP52" s="635"/>
      <c r="AQ52" s="628"/>
      <c r="AR52" s="636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2"/>
      <c r="BK52" s="62"/>
      <c r="BL52" s="62"/>
      <c r="BM52" s="61"/>
      <c r="BN52" s="61"/>
      <c r="BO52" s="61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</row>
    <row r="53" spans="2:107" s="11" customFormat="1" ht="18" customHeight="1">
      <c r="B53" s="58"/>
      <c r="C53" s="58"/>
      <c r="D53" s="58"/>
      <c r="E53" s="58"/>
      <c r="F53" s="58"/>
      <c r="G53" s="58"/>
      <c r="H53" s="58"/>
      <c r="J53" s="59"/>
      <c r="K53" s="59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27"/>
      <c r="AH53" s="628"/>
      <c r="AI53" s="629"/>
      <c r="AJ53" s="635"/>
      <c r="AK53" s="628"/>
      <c r="AL53" s="629"/>
      <c r="AM53" s="635"/>
      <c r="AN53" s="628"/>
      <c r="AO53" s="629"/>
      <c r="AP53" s="635"/>
      <c r="AQ53" s="628"/>
      <c r="AR53" s="636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2"/>
      <c r="BK53" s="62"/>
      <c r="BL53" s="62"/>
      <c r="BM53" s="61"/>
      <c r="BN53" s="61"/>
      <c r="BO53" s="61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</row>
    <row r="54" spans="2:107" s="11" customFormat="1" ht="18" customHeight="1">
      <c r="B54" s="58"/>
      <c r="C54" s="58"/>
      <c r="D54" s="58"/>
      <c r="E54" s="58"/>
      <c r="F54" s="58"/>
      <c r="G54" s="58"/>
      <c r="H54" s="58"/>
      <c r="J54" s="59"/>
      <c r="K54" s="59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27"/>
      <c r="AH54" s="628"/>
      <c r="AI54" s="629"/>
      <c r="AJ54" s="635"/>
      <c r="AK54" s="628"/>
      <c r="AL54" s="629"/>
      <c r="AM54" s="635"/>
      <c r="AN54" s="628"/>
      <c r="AO54" s="629"/>
      <c r="AP54" s="635"/>
      <c r="AQ54" s="628"/>
      <c r="AR54" s="636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2"/>
      <c r="BK54" s="62"/>
      <c r="BL54" s="62"/>
      <c r="BM54" s="61"/>
      <c r="BN54" s="61"/>
      <c r="BO54" s="61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</row>
    <row r="55" spans="2:107" s="11" customFormat="1" ht="18" customHeight="1">
      <c r="B55" s="58"/>
      <c r="C55" s="58"/>
      <c r="D55" s="58"/>
      <c r="E55" s="58"/>
      <c r="F55" s="58"/>
      <c r="G55" s="58"/>
      <c r="H55" s="58"/>
      <c r="J55" s="59"/>
      <c r="K55" s="59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27"/>
      <c r="AH55" s="628"/>
      <c r="AI55" s="629"/>
      <c r="AJ55" s="635"/>
      <c r="AK55" s="628"/>
      <c r="AL55" s="629"/>
      <c r="AM55" s="635"/>
      <c r="AN55" s="628"/>
      <c r="AO55" s="629"/>
      <c r="AP55" s="635"/>
      <c r="AQ55" s="628"/>
      <c r="AR55" s="636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2"/>
      <c r="BK55" s="62"/>
      <c r="BL55" s="62"/>
      <c r="BM55" s="61"/>
      <c r="BN55" s="61"/>
      <c r="BO55" s="61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</row>
    <row r="56" spans="2:107" s="11" customFormat="1" ht="18" customHeight="1" thickBot="1">
      <c r="B56" s="238" t="s">
        <v>26</v>
      </c>
      <c r="C56" s="239"/>
      <c r="D56" s="239"/>
      <c r="E56" s="239"/>
      <c r="F56" s="239"/>
      <c r="G56" s="239"/>
      <c r="H56" s="240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27"/>
      <c r="AH56" s="628"/>
      <c r="AI56" s="629"/>
      <c r="AJ56" s="635"/>
      <c r="AK56" s="628"/>
      <c r="AL56" s="629"/>
      <c r="AM56" s="635"/>
      <c r="AN56" s="628"/>
      <c r="AO56" s="629"/>
      <c r="AP56" s="635"/>
      <c r="AQ56" s="628"/>
      <c r="AR56" s="636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</row>
    <row r="57" spans="2:107" s="11" customFormat="1" ht="18" customHeight="1" thickBot="1">
      <c r="B57" s="641" t="s">
        <v>27</v>
      </c>
      <c r="C57" s="642"/>
      <c r="D57" s="642"/>
      <c r="E57" s="643"/>
      <c r="F57" s="641" t="s">
        <v>28</v>
      </c>
      <c r="G57" s="642"/>
      <c r="H57" s="643"/>
      <c r="J57" s="649" t="str">
        <f>'Ergebniseingabe VR'!K61</f>
        <v>Gruppe B</v>
      </c>
      <c r="K57" s="650"/>
      <c r="L57" s="650"/>
      <c r="M57" s="650"/>
      <c r="N57" s="650"/>
      <c r="O57" s="650"/>
      <c r="P57" s="650"/>
      <c r="Q57" s="650"/>
      <c r="R57" s="650"/>
      <c r="S57" s="650"/>
      <c r="T57" s="650"/>
      <c r="U57" s="650"/>
      <c r="V57" s="650"/>
      <c r="W57" s="650"/>
      <c r="X57" s="650"/>
      <c r="Y57" s="650"/>
      <c r="Z57" s="650"/>
      <c r="AA57" s="650"/>
      <c r="AB57" s="650"/>
      <c r="AC57" s="650"/>
      <c r="AD57" s="650"/>
      <c r="AE57" s="650"/>
      <c r="AF57" s="651"/>
      <c r="AG57" s="630"/>
      <c r="AH57" s="631"/>
      <c r="AI57" s="632"/>
      <c r="AJ57" s="637"/>
      <c r="AK57" s="631"/>
      <c r="AL57" s="632"/>
      <c r="AM57" s="637"/>
      <c r="AN57" s="631"/>
      <c r="AO57" s="632"/>
      <c r="AP57" s="637"/>
      <c r="AQ57" s="631"/>
      <c r="AR57" s="638"/>
      <c r="AS57" s="623" t="s">
        <v>29</v>
      </c>
      <c r="AT57" s="609"/>
      <c r="AU57" s="609"/>
      <c r="AV57" s="609" t="s">
        <v>30</v>
      </c>
      <c r="AW57" s="609"/>
      <c r="AX57" s="609"/>
      <c r="AY57" s="609" t="s">
        <v>31</v>
      </c>
      <c r="AZ57" s="609"/>
      <c r="BA57" s="609"/>
      <c r="BB57" s="609" t="s">
        <v>32</v>
      </c>
      <c r="BC57" s="609"/>
      <c r="BD57" s="609"/>
      <c r="BE57" s="609" t="s">
        <v>33</v>
      </c>
      <c r="BF57" s="609"/>
      <c r="BG57" s="609"/>
      <c r="BH57" s="609"/>
      <c r="BI57" s="609"/>
      <c r="BJ57" s="609" t="s">
        <v>34</v>
      </c>
      <c r="BK57" s="609"/>
      <c r="BL57" s="610"/>
      <c r="BM57" s="609" t="s">
        <v>35</v>
      </c>
      <c r="BN57" s="609"/>
      <c r="BO57" s="611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</row>
    <row r="58" spans="2:107" s="11" customFormat="1" ht="20.25" customHeight="1">
      <c r="B58" s="568" t="str">
        <f>IF('Ergebniseingabe VR'!C62="","",'Ergebniseingabe VR'!C62)</f>
        <v/>
      </c>
      <c r="C58" s="568"/>
      <c r="D58" s="568"/>
      <c r="E58" s="568"/>
      <c r="F58" s="568" t="str">
        <f>IF('Ergebniseingabe VR'!G62="","",'Ergebniseingabe VR'!G62)</f>
        <v/>
      </c>
      <c r="G58" s="568"/>
      <c r="H58" s="568"/>
      <c r="J58" s="563" t="str">
        <f>'Ergebniseingabe VR'!K62</f>
        <v/>
      </c>
      <c r="K58" s="564"/>
      <c r="L58" s="566" t="str">
        <f>'Ergebniseingabe VR'!M62</f>
        <v>Mannschaft 5</v>
      </c>
      <c r="M58" s="567"/>
      <c r="N58" s="567"/>
      <c r="O58" s="567"/>
      <c r="P58" s="567"/>
      <c r="Q58" s="567"/>
      <c r="R58" s="567"/>
      <c r="S58" s="567"/>
      <c r="T58" s="567"/>
      <c r="U58" s="567"/>
      <c r="V58" s="567"/>
      <c r="W58" s="567"/>
      <c r="X58" s="567"/>
      <c r="Y58" s="567"/>
      <c r="Z58" s="567"/>
      <c r="AA58" s="567"/>
      <c r="AB58" s="567"/>
      <c r="AC58" s="567"/>
      <c r="AD58" s="567"/>
      <c r="AE58" s="567"/>
      <c r="AF58" s="567"/>
      <c r="AG58" s="647"/>
      <c r="AH58" s="647"/>
      <c r="AI58" s="648"/>
      <c r="AJ58" s="591" t="str">
        <f>'Ergebniseingabe VR'!AK62</f>
        <v/>
      </c>
      <c r="AK58" s="591"/>
      <c r="AL58" s="591"/>
      <c r="AM58" s="591" t="str">
        <f>'Ergebniseingabe VR'!AN62</f>
        <v/>
      </c>
      <c r="AN58" s="591"/>
      <c r="AO58" s="591"/>
      <c r="AP58" s="617" t="str">
        <f>'Ergebniseingabe VR'!AQ62</f>
        <v/>
      </c>
      <c r="AQ58" s="606"/>
      <c r="AR58" s="606"/>
      <c r="AS58" s="606" t="str">
        <f>'Ergebniseingabe VR'!AT62</f>
        <v/>
      </c>
      <c r="AT58" s="606"/>
      <c r="AU58" s="607"/>
      <c r="AV58" s="612" t="str">
        <f>'Ergebniseingabe VR'!AW62</f>
        <v/>
      </c>
      <c r="AW58" s="613"/>
      <c r="AX58" s="619"/>
      <c r="AY58" s="612" t="str">
        <f>'Ergebniseingabe VR'!AZ62</f>
        <v/>
      </c>
      <c r="AZ58" s="613"/>
      <c r="BA58" s="619"/>
      <c r="BB58" s="612" t="str">
        <f>'Ergebniseingabe VR'!BC62</f>
        <v/>
      </c>
      <c r="BC58" s="613"/>
      <c r="BD58" s="619"/>
      <c r="BE58" s="613" t="str">
        <f>'Ergebniseingabe VR'!BF62</f>
        <v/>
      </c>
      <c r="BF58" s="613"/>
      <c r="BG58" s="155" t="str">
        <f>'Ergebniseingabe VR'!BH62</f>
        <v/>
      </c>
      <c r="BH58" s="619" t="str">
        <f>'Ergebniseingabe VR'!BI62</f>
        <v/>
      </c>
      <c r="BI58" s="591"/>
      <c r="BJ58" s="603" t="str">
        <f>'Ergebniseingabe VR'!BK62</f>
        <v/>
      </c>
      <c r="BK58" s="603"/>
      <c r="BL58" s="604"/>
      <c r="BM58" s="612" t="str">
        <f>'Ergebniseingabe VR'!BN62</f>
        <v/>
      </c>
      <c r="BN58" s="613"/>
      <c r="BO58" s="614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</row>
    <row r="59" spans="2:107" s="64" customFormat="1" ht="20.25" customHeight="1">
      <c r="B59" s="568" t="str">
        <f>IF('Ergebniseingabe VR'!C63="","",'Ergebniseingabe VR'!C63)</f>
        <v/>
      </c>
      <c r="C59" s="568"/>
      <c r="D59" s="568"/>
      <c r="E59" s="568"/>
      <c r="F59" s="568" t="str">
        <f>IF('Ergebniseingabe VR'!G63="","",'Ergebniseingabe VR'!G63)</f>
        <v/>
      </c>
      <c r="G59" s="568"/>
      <c r="H59" s="568"/>
      <c r="I59" s="98"/>
      <c r="J59" s="621" t="str">
        <f>'Ergebniseingabe VR'!K63</f>
        <v/>
      </c>
      <c r="K59" s="622"/>
      <c r="L59" s="639" t="str">
        <f>'Ergebniseingabe VR'!M63</f>
        <v>Mannschaft 6</v>
      </c>
      <c r="M59" s="640"/>
      <c r="N59" s="640"/>
      <c r="O59" s="640"/>
      <c r="P59" s="640"/>
      <c r="Q59" s="640"/>
      <c r="R59" s="640"/>
      <c r="S59" s="640"/>
      <c r="T59" s="640"/>
      <c r="U59" s="640"/>
      <c r="V59" s="640"/>
      <c r="W59" s="640"/>
      <c r="X59" s="640"/>
      <c r="Y59" s="640"/>
      <c r="Z59" s="640"/>
      <c r="AA59" s="640"/>
      <c r="AB59" s="640"/>
      <c r="AC59" s="640"/>
      <c r="AD59" s="640"/>
      <c r="AE59" s="640"/>
      <c r="AF59" s="640"/>
      <c r="AG59" s="554" t="str">
        <f>'Ergebniseingabe VR'!AH63</f>
        <v/>
      </c>
      <c r="AH59" s="554"/>
      <c r="AI59" s="555"/>
      <c r="AJ59" s="620"/>
      <c r="AK59" s="620"/>
      <c r="AL59" s="620"/>
      <c r="AM59" s="556" t="str">
        <f>'Ergebniseingabe VR'!AN63</f>
        <v/>
      </c>
      <c r="AN59" s="556"/>
      <c r="AO59" s="556"/>
      <c r="AP59" s="608" t="str">
        <f>'Ergebniseingabe VR'!AQ63</f>
        <v/>
      </c>
      <c r="AQ59" s="554"/>
      <c r="AR59" s="554"/>
      <c r="AS59" s="554" t="str">
        <f>'Ergebniseingabe VR'!AT63</f>
        <v/>
      </c>
      <c r="AT59" s="554"/>
      <c r="AU59" s="555"/>
      <c r="AV59" s="598" t="str">
        <f>'Ergebniseingabe VR'!AW63</f>
        <v/>
      </c>
      <c r="AW59" s="599"/>
      <c r="AX59" s="618"/>
      <c r="AY59" s="598" t="str">
        <f>'Ergebniseingabe VR'!AZ63</f>
        <v/>
      </c>
      <c r="AZ59" s="599"/>
      <c r="BA59" s="618"/>
      <c r="BB59" s="598" t="str">
        <f>'Ergebniseingabe VR'!BC63</f>
        <v/>
      </c>
      <c r="BC59" s="599"/>
      <c r="BD59" s="618"/>
      <c r="BE59" s="599" t="str">
        <f>'Ergebniseingabe VR'!BF63</f>
        <v/>
      </c>
      <c r="BF59" s="599"/>
      <c r="BG59" s="156" t="str">
        <f>'Ergebniseingabe VR'!BH63</f>
        <v/>
      </c>
      <c r="BH59" s="618" t="str">
        <f>'Ergebniseingabe VR'!BI63</f>
        <v/>
      </c>
      <c r="BI59" s="556"/>
      <c r="BJ59" s="601" t="str">
        <f>'Ergebniseingabe VR'!BK63</f>
        <v/>
      </c>
      <c r="BK59" s="601"/>
      <c r="BL59" s="602"/>
      <c r="BM59" s="598" t="str">
        <f>'Ergebniseingabe VR'!BN63</f>
        <v/>
      </c>
      <c r="BN59" s="599"/>
      <c r="BO59" s="600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8"/>
      <c r="CX59" s="99"/>
      <c r="CY59" s="99"/>
      <c r="CZ59" s="99"/>
      <c r="DA59" s="99"/>
      <c r="DB59" s="99"/>
      <c r="DC59" s="99"/>
    </row>
    <row r="60" spans="2:107" s="11" customFormat="1" ht="20.25" customHeight="1">
      <c r="B60" s="568" t="str">
        <f>IF('Ergebniseingabe VR'!C64="","",'Ergebniseingabe VR'!C64)</f>
        <v/>
      </c>
      <c r="C60" s="568"/>
      <c r="D60" s="568"/>
      <c r="E60" s="568"/>
      <c r="F60" s="568" t="str">
        <f>IF('Ergebniseingabe VR'!G64="","",'Ergebniseingabe VR'!G64)</f>
        <v/>
      </c>
      <c r="G60" s="568"/>
      <c r="H60" s="568"/>
      <c r="J60" s="621" t="str">
        <f>'Ergebniseingabe VR'!K64</f>
        <v/>
      </c>
      <c r="K60" s="622"/>
      <c r="L60" s="639" t="str">
        <f>'Ergebniseingabe VR'!M64</f>
        <v>Mannschaft 7</v>
      </c>
      <c r="M60" s="640"/>
      <c r="N60" s="640"/>
      <c r="O60" s="640"/>
      <c r="P60" s="640"/>
      <c r="Q60" s="640"/>
      <c r="R60" s="640"/>
      <c r="S60" s="640"/>
      <c r="T60" s="640"/>
      <c r="U60" s="640"/>
      <c r="V60" s="640"/>
      <c r="W60" s="640"/>
      <c r="X60" s="640"/>
      <c r="Y60" s="640"/>
      <c r="Z60" s="640"/>
      <c r="AA60" s="640"/>
      <c r="AB60" s="640"/>
      <c r="AC60" s="640"/>
      <c r="AD60" s="640"/>
      <c r="AE60" s="640"/>
      <c r="AF60" s="640"/>
      <c r="AG60" s="554" t="str">
        <f>'Ergebniseingabe VR'!AH64</f>
        <v/>
      </c>
      <c r="AH60" s="554"/>
      <c r="AI60" s="555"/>
      <c r="AJ60" s="556" t="str">
        <f>'Ergebniseingabe VR'!AK64</f>
        <v/>
      </c>
      <c r="AK60" s="556"/>
      <c r="AL60" s="556"/>
      <c r="AM60" s="620"/>
      <c r="AN60" s="620"/>
      <c r="AO60" s="620"/>
      <c r="AP60" s="608" t="str">
        <f>'Ergebniseingabe VR'!AQ64</f>
        <v/>
      </c>
      <c r="AQ60" s="554"/>
      <c r="AR60" s="554"/>
      <c r="AS60" s="554" t="str">
        <f>'Ergebniseingabe VR'!AT64</f>
        <v/>
      </c>
      <c r="AT60" s="554"/>
      <c r="AU60" s="555"/>
      <c r="AV60" s="598" t="str">
        <f>'Ergebniseingabe VR'!AW64</f>
        <v/>
      </c>
      <c r="AW60" s="599"/>
      <c r="AX60" s="618"/>
      <c r="AY60" s="598" t="str">
        <f>'Ergebniseingabe VR'!AZ64</f>
        <v/>
      </c>
      <c r="AZ60" s="599"/>
      <c r="BA60" s="618"/>
      <c r="BB60" s="598" t="str">
        <f>'Ergebniseingabe VR'!BC64</f>
        <v/>
      </c>
      <c r="BC60" s="599"/>
      <c r="BD60" s="618"/>
      <c r="BE60" s="599" t="str">
        <f>'Ergebniseingabe VR'!BF64</f>
        <v/>
      </c>
      <c r="BF60" s="599"/>
      <c r="BG60" s="156" t="str">
        <f>'Ergebniseingabe VR'!BH64</f>
        <v/>
      </c>
      <c r="BH60" s="618" t="str">
        <f>'Ergebniseingabe VR'!BI64</f>
        <v/>
      </c>
      <c r="BI60" s="556"/>
      <c r="BJ60" s="601" t="str">
        <f>'Ergebniseingabe VR'!BK64</f>
        <v/>
      </c>
      <c r="BK60" s="601"/>
      <c r="BL60" s="602"/>
      <c r="BM60" s="598" t="str">
        <f>'Ergebniseingabe VR'!BN64</f>
        <v/>
      </c>
      <c r="BN60" s="599"/>
      <c r="BO60" s="600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</row>
    <row r="61" spans="2:107" s="11" customFormat="1" ht="20.25" customHeight="1" thickBot="1">
      <c r="B61" s="568" t="str">
        <f>IF('Ergebniseingabe VR'!C65="","",'Ergebniseingabe VR'!C65)</f>
        <v/>
      </c>
      <c r="C61" s="568"/>
      <c r="D61" s="568"/>
      <c r="E61" s="568"/>
      <c r="F61" s="568" t="str">
        <f>IF('Ergebniseingabe VR'!G65="","",'Ergebniseingabe VR'!G65)</f>
        <v/>
      </c>
      <c r="G61" s="568"/>
      <c r="H61" s="568"/>
      <c r="J61" s="581" t="str">
        <f>'Ergebniseingabe VR'!K65</f>
        <v/>
      </c>
      <c r="K61" s="582"/>
      <c r="L61" s="652" t="str">
        <f>'Ergebniseingabe VR'!M65</f>
        <v>Mannschaft 8</v>
      </c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585" t="str">
        <f>'Ergebniseingabe VR'!AH65</f>
        <v/>
      </c>
      <c r="AH61" s="585"/>
      <c r="AI61" s="586"/>
      <c r="AJ61" s="588" t="str">
        <f>'Ergebniseingabe VR'!AK65</f>
        <v/>
      </c>
      <c r="AK61" s="588"/>
      <c r="AL61" s="588"/>
      <c r="AM61" s="588" t="str">
        <f>'Ergebniseingabe VR'!AN65</f>
        <v/>
      </c>
      <c r="AN61" s="588"/>
      <c r="AO61" s="588"/>
      <c r="AP61" s="645"/>
      <c r="AQ61" s="646"/>
      <c r="AR61" s="646"/>
      <c r="AS61" s="585" t="str">
        <f>'Ergebniseingabe VR'!AT65</f>
        <v/>
      </c>
      <c r="AT61" s="585"/>
      <c r="AU61" s="586"/>
      <c r="AV61" s="589" t="str">
        <f>'Ergebniseingabe VR'!AW65</f>
        <v/>
      </c>
      <c r="AW61" s="590"/>
      <c r="AX61" s="587"/>
      <c r="AY61" s="589" t="str">
        <f>'Ergebniseingabe VR'!AZ65</f>
        <v/>
      </c>
      <c r="AZ61" s="590"/>
      <c r="BA61" s="587"/>
      <c r="BB61" s="589" t="str">
        <f>'Ergebniseingabe VR'!BC65</f>
        <v/>
      </c>
      <c r="BC61" s="590"/>
      <c r="BD61" s="587"/>
      <c r="BE61" s="590" t="str">
        <f>'Ergebniseingabe VR'!BF65</f>
        <v/>
      </c>
      <c r="BF61" s="590"/>
      <c r="BG61" s="154" t="str">
        <f>'Ergebniseingabe VR'!BH65</f>
        <v/>
      </c>
      <c r="BH61" s="587" t="str">
        <f>'Ergebniseingabe VR'!BI65</f>
        <v/>
      </c>
      <c r="BI61" s="588"/>
      <c r="BJ61" s="583" t="str">
        <f>'Ergebniseingabe VR'!BK65</f>
        <v/>
      </c>
      <c r="BK61" s="583"/>
      <c r="BL61" s="584"/>
      <c r="BM61" s="589" t="str">
        <f>'Ergebniseingabe VR'!BN65</f>
        <v/>
      </c>
      <c r="BN61" s="590"/>
      <c r="BO61" s="644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</row>
    <row r="62" spans="2:107" s="11" customFormat="1" ht="18" customHeight="1"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</row>
    <row r="63" spans="2:107" s="85" customFormat="1" ht="13.2" customHeight="1">
      <c r="B63" s="664" t="s">
        <v>42</v>
      </c>
      <c r="C63" s="664"/>
      <c r="D63" s="664"/>
      <c r="E63" s="664"/>
      <c r="F63" s="664"/>
      <c r="G63" s="664"/>
      <c r="H63" s="664"/>
      <c r="I63" s="664"/>
      <c r="J63" s="664"/>
      <c r="K63" s="664"/>
      <c r="L63" s="664"/>
      <c r="M63" s="664"/>
      <c r="N63" s="664"/>
      <c r="O63" s="664"/>
      <c r="P63" s="664"/>
      <c r="Q63" s="664"/>
      <c r="R63" s="664"/>
      <c r="S63" s="664"/>
      <c r="T63" s="664"/>
      <c r="U63" s="664"/>
      <c r="V63" s="664"/>
      <c r="W63" s="664"/>
      <c r="X63" s="664"/>
      <c r="Y63" s="664"/>
      <c r="Z63" s="664"/>
      <c r="AA63" s="664"/>
      <c r="AB63" s="664"/>
      <c r="AC63" s="664"/>
      <c r="AD63" s="664"/>
      <c r="AE63" s="664"/>
      <c r="AF63" s="664"/>
      <c r="AG63" s="664"/>
      <c r="AH63" s="664"/>
      <c r="AI63" s="664"/>
      <c r="AJ63" s="664"/>
      <c r="AK63" s="664"/>
      <c r="AL63" s="664"/>
      <c r="AM63" s="664"/>
      <c r="AN63" s="664"/>
      <c r="AO63" s="664"/>
      <c r="AP63" s="664"/>
      <c r="AQ63" s="664"/>
      <c r="AR63" s="664"/>
      <c r="AS63" s="664"/>
      <c r="AT63" s="664"/>
      <c r="AU63" s="664"/>
      <c r="AV63" s="664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</row>
    <row r="64" spans="2:107" s="37" customFormat="1" ht="13.2" customHeight="1">
      <c r="B64" s="659" t="s">
        <v>43</v>
      </c>
      <c r="C64" s="659"/>
      <c r="D64" s="659"/>
      <c r="E64" s="659"/>
      <c r="F64" s="659"/>
      <c r="G64" s="659"/>
      <c r="H64" s="659"/>
      <c r="I64" s="659"/>
      <c r="J64" s="659"/>
      <c r="K64" s="659"/>
      <c r="L64" s="659"/>
      <c r="M64" s="659"/>
      <c r="N64" s="659"/>
      <c r="O64" s="659"/>
      <c r="P64" s="659"/>
      <c r="Q64" s="659"/>
      <c r="R64" s="659"/>
      <c r="S64" s="659"/>
      <c r="T64" s="659"/>
      <c r="U64" s="659"/>
      <c r="V64" s="659"/>
      <c r="W64" s="659"/>
      <c r="X64" s="659"/>
      <c r="Y64" s="659"/>
      <c r="Z64" s="659"/>
      <c r="AA64" s="659"/>
      <c r="AB64" s="659"/>
      <c r="AC64" s="659"/>
      <c r="AD64" s="659"/>
      <c r="AE64" s="659"/>
      <c r="AF64" s="659"/>
      <c r="AG64" s="659"/>
      <c r="AH64" s="659"/>
      <c r="AI64" s="659"/>
      <c r="AJ64" s="659"/>
      <c r="AK64" s="659"/>
      <c r="AL64" s="659"/>
      <c r="AM64" s="659"/>
      <c r="AN64" s="659"/>
      <c r="AO64" s="659"/>
      <c r="AP64" s="659"/>
      <c r="AQ64" s="659"/>
      <c r="AR64" s="659"/>
      <c r="AS64" s="659"/>
      <c r="AT64" s="659"/>
      <c r="AU64" s="659"/>
      <c r="AV64" s="659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</row>
    <row r="65" spans="2:104" s="37" customFormat="1" ht="13.2" customHeight="1">
      <c r="B65" s="659" t="s">
        <v>44</v>
      </c>
      <c r="C65" s="659"/>
      <c r="D65" s="659"/>
      <c r="E65" s="659"/>
      <c r="F65" s="659"/>
      <c r="G65" s="659"/>
      <c r="H65" s="659"/>
      <c r="I65" s="659"/>
      <c r="J65" s="659"/>
      <c r="K65" s="659"/>
      <c r="L65" s="659"/>
      <c r="M65" s="659"/>
      <c r="N65" s="659"/>
      <c r="O65" s="659"/>
      <c r="P65" s="659"/>
      <c r="Q65" s="659"/>
      <c r="R65" s="659"/>
      <c r="S65" s="659"/>
      <c r="T65" s="659"/>
      <c r="U65" s="659"/>
      <c r="V65" s="659"/>
      <c r="W65" s="659"/>
      <c r="X65" s="659"/>
      <c r="Y65" s="659"/>
      <c r="Z65" s="659"/>
      <c r="AA65" s="659"/>
      <c r="AB65" s="659"/>
      <c r="AC65" s="659"/>
      <c r="AD65" s="659"/>
      <c r="AE65" s="659"/>
      <c r="AF65" s="659"/>
      <c r="AG65" s="659"/>
      <c r="AH65" s="659"/>
      <c r="AI65" s="659"/>
      <c r="AJ65" s="659"/>
      <c r="AK65" s="659"/>
      <c r="AL65" s="659"/>
      <c r="AM65" s="659"/>
      <c r="AN65" s="659"/>
      <c r="AO65" s="659"/>
      <c r="AP65" s="659"/>
      <c r="AQ65" s="659"/>
      <c r="AR65" s="659"/>
      <c r="AS65" s="659"/>
      <c r="AT65" s="659"/>
      <c r="AU65" s="659"/>
      <c r="AV65" s="659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</row>
    <row r="66" spans="2:104" s="37" customFormat="1" ht="13.2" customHeight="1">
      <c r="B66" s="659" t="s">
        <v>45</v>
      </c>
      <c r="C66" s="659"/>
      <c r="D66" s="659"/>
      <c r="E66" s="659"/>
      <c r="F66" s="659"/>
      <c r="G66" s="659"/>
      <c r="H66" s="659"/>
      <c r="I66" s="659"/>
      <c r="J66" s="659"/>
      <c r="K66" s="659"/>
      <c r="L66" s="659"/>
      <c r="M66" s="659"/>
      <c r="N66" s="659"/>
      <c r="O66" s="659"/>
      <c r="P66" s="659"/>
      <c r="Q66" s="659"/>
      <c r="R66" s="659"/>
      <c r="S66" s="659"/>
      <c r="T66" s="659"/>
      <c r="U66" s="659"/>
      <c r="V66" s="659"/>
      <c r="W66" s="659"/>
      <c r="X66" s="659"/>
      <c r="Y66" s="659"/>
      <c r="Z66" s="659"/>
      <c r="AA66" s="659"/>
      <c r="AB66" s="659"/>
      <c r="AC66" s="659"/>
      <c r="AD66" s="659"/>
      <c r="AE66" s="659"/>
      <c r="AF66" s="659"/>
      <c r="AG66" s="659"/>
      <c r="AH66" s="659"/>
      <c r="AI66" s="659"/>
      <c r="AJ66" s="659"/>
      <c r="AK66" s="659"/>
      <c r="AL66" s="659"/>
      <c r="AM66" s="659"/>
      <c r="AN66" s="659"/>
      <c r="AO66" s="659"/>
      <c r="AP66" s="659"/>
      <c r="AQ66" s="659"/>
      <c r="AR66" s="659"/>
      <c r="AS66" s="659"/>
      <c r="AT66" s="659"/>
      <c r="AU66" s="659"/>
      <c r="AV66" s="659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Y66" s="82"/>
      <c r="CZ66" s="82"/>
    </row>
    <row r="67" spans="2:104" s="37" customFormat="1" ht="38.25" customHeight="1">
      <c r="B67" s="663" t="s">
        <v>46</v>
      </c>
      <c r="C67" s="663"/>
      <c r="D67" s="663"/>
      <c r="E67" s="663"/>
      <c r="F67" s="663"/>
      <c r="G67" s="663"/>
      <c r="H67" s="663"/>
      <c r="I67" s="663"/>
      <c r="J67" s="663"/>
      <c r="K67" s="663"/>
      <c r="L67" s="663"/>
      <c r="M67" s="663"/>
      <c r="N67" s="663"/>
      <c r="O67" s="663"/>
      <c r="P67" s="663"/>
      <c r="Q67" s="663"/>
      <c r="R67" s="663"/>
      <c r="S67" s="663"/>
      <c r="T67" s="663"/>
      <c r="U67" s="663"/>
      <c r="V67" s="663"/>
      <c r="W67" s="663"/>
      <c r="X67" s="663"/>
      <c r="Y67" s="663"/>
      <c r="Z67" s="663"/>
      <c r="AA67" s="663"/>
      <c r="AB67" s="663"/>
      <c r="AC67" s="663"/>
      <c r="AD67" s="663"/>
      <c r="AE67" s="663"/>
      <c r="AF67" s="663"/>
      <c r="AG67" s="663"/>
      <c r="AH67" s="663"/>
      <c r="AI67" s="663"/>
      <c r="AJ67" s="663"/>
      <c r="AK67" s="663"/>
      <c r="AL67" s="663"/>
      <c r="AM67" s="663"/>
      <c r="AN67" s="663"/>
      <c r="AO67" s="663"/>
      <c r="AP67" s="663"/>
      <c r="AQ67" s="663"/>
      <c r="AR67" s="663"/>
      <c r="AS67" s="663"/>
      <c r="AT67" s="663"/>
      <c r="AU67" s="663"/>
      <c r="AV67" s="663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</row>
    <row r="68" spans="2:104" s="37" customFormat="1" ht="13.2" customHeight="1">
      <c r="B68" s="662" t="s">
        <v>47</v>
      </c>
      <c r="C68" s="662"/>
      <c r="D68" s="662"/>
      <c r="E68" s="662"/>
      <c r="F68" s="662"/>
      <c r="G68" s="662"/>
      <c r="H68" s="662"/>
      <c r="I68" s="662"/>
      <c r="J68" s="662"/>
      <c r="K68" s="662"/>
      <c r="L68" s="662"/>
      <c r="M68" s="662"/>
      <c r="N68" s="662"/>
      <c r="O68" s="662"/>
      <c r="P68" s="662"/>
      <c r="Q68" s="662"/>
      <c r="R68" s="662"/>
      <c r="S68" s="662"/>
      <c r="T68" s="662"/>
      <c r="U68" s="662"/>
      <c r="V68" s="662"/>
      <c r="W68" s="662"/>
      <c r="X68" s="662"/>
      <c r="Y68" s="662"/>
      <c r="Z68" s="662"/>
      <c r="AA68" s="662"/>
      <c r="AB68" s="662"/>
      <c r="AC68" s="662"/>
      <c r="AD68" s="662"/>
      <c r="AE68" s="662"/>
      <c r="AF68" s="662"/>
      <c r="AG68" s="662"/>
      <c r="AH68" s="662"/>
      <c r="AI68" s="662"/>
      <c r="AJ68" s="662"/>
      <c r="AK68" s="662"/>
      <c r="AL68" s="662"/>
      <c r="AM68" s="662"/>
      <c r="AN68" s="662"/>
      <c r="AO68" s="662"/>
      <c r="AP68" s="662"/>
      <c r="AQ68" s="662"/>
      <c r="AR68" s="662"/>
      <c r="AS68" s="662"/>
      <c r="AT68" s="662"/>
      <c r="AU68" s="662"/>
      <c r="AV68" s="66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</row>
    <row r="69" spans="2:104" s="37" customFormat="1" ht="13.2" customHeight="1">
      <c r="B69" s="662" t="s">
        <v>48</v>
      </c>
      <c r="C69" s="662"/>
      <c r="D69" s="662"/>
      <c r="E69" s="662"/>
      <c r="F69" s="662"/>
      <c r="G69" s="662"/>
      <c r="H69" s="662"/>
      <c r="I69" s="662"/>
      <c r="J69" s="662"/>
      <c r="K69" s="662"/>
      <c r="L69" s="662"/>
      <c r="M69" s="662"/>
      <c r="N69" s="662"/>
      <c r="O69" s="662"/>
      <c r="P69" s="662"/>
      <c r="Q69" s="662"/>
      <c r="R69" s="662"/>
      <c r="S69" s="662"/>
      <c r="T69" s="662"/>
      <c r="U69" s="662"/>
      <c r="V69" s="662"/>
      <c r="W69" s="662"/>
      <c r="X69" s="662"/>
      <c r="Y69" s="662"/>
      <c r="Z69" s="662"/>
      <c r="AA69" s="662"/>
      <c r="AB69" s="662"/>
      <c r="AC69" s="662"/>
      <c r="AD69" s="662"/>
      <c r="AE69" s="662"/>
      <c r="AF69" s="662"/>
      <c r="AG69" s="662"/>
      <c r="AH69" s="662"/>
      <c r="AI69" s="662"/>
      <c r="AJ69" s="662"/>
      <c r="AK69" s="662"/>
      <c r="AL69" s="662"/>
      <c r="AM69" s="662"/>
      <c r="AN69" s="662"/>
      <c r="AO69" s="662"/>
      <c r="AP69" s="662"/>
      <c r="AQ69" s="662"/>
      <c r="AR69" s="662"/>
      <c r="AS69" s="662"/>
      <c r="AT69" s="662"/>
      <c r="AU69" s="662"/>
      <c r="AV69" s="66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</row>
    <row r="70" spans="2:104" s="37" customFormat="1" ht="13.2" customHeight="1">
      <c r="B70" s="662" t="s">
        <v>49</v>
      </c>
      <c r="C70" s="662"/>
      <c r="D70" s="662"/>
      <c r="E70" s="662"/>
      <c r="F70" s="662"/>
      <c r="G70" s="662"/>
      <c r="H70" s="662"/>
      <c r="I70" s="662"/>
      <c r="J70" s="662"/>
      <c r="K70" s="662"/>
      <c r="L70" s="662"/>
      <c r="M70" s="662"/>
      <c r="N70" s="662"/>
      <c r="O70" s="662"/>
      <c r="P70" s="662"/>
      <c r="Q70" s="662"/>
      <c r="R70" s="662"/>
      <c r="S70" s="662"/>
      <c r="T70" s="662"/>
      <c r="U70" s="662"/>
      <c r="V70" s="662"/>
      <c r="W70" s="662"/>
      <c r="X70" s="662"/>
      <c r="Y70" s="662"/>
      <c r="Z70" s="662"/>
      <c r="AA70" s="662"/>
      <c r="AB70" s="662"/>
      <c r="AC70" s="662"/>
      <c r="AD70" s="662"/>
      <c r="AE70" s="662"/>
      <c r="AF70" s="662"/>
      <c r="AG70" s="662"/>
      <c r="AH70" s="662"/>
      <c r="AI70" s="662"/>
      <c r="AJ70" s="662"/>
      <c r="AK70" s="662"/>
      <c r="AL70" s="662"/>
      <c r="AM70" s="662"/>
      <c r="AN70" s="662"/>
      <c r="AO70" s="662"/>
      <c r="AP70" s="662"/>
      <c r="AQ70" s="662"/>
      <c r="AR70" s="662"/>
      <c r="AS70" s="662"/>
      <c r="AT70" s="662"/>
      <c r="AU70" s="662"/>
      <c r="AV70" s="66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</row>
    <row r="71" spans="2:104" s="37" customFormat="1" ht="13.2" customHeight="1">
      <c r="B71" s="662" t="s">
        <v>50</v>
      </c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2"/>
      <c r="N71" s="662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2"/>
      <c r="AK71" s="662"/>
      <c r="AL71" s="662"/>
      <c r="AM71" s="662"/>
      <c r="AN71" s="662"/>
      <c r="AO71" s="662"/>
      <c r="AP71" s="662"/>
      <c r="AQ71" s="662"/>
      <c r="AR71" s="662"/>
      <c r="AS71" s="662"/>
      <c r="AT71" s="662"/>
      <c r="AU71" s="662"/>
      <c r="AV71" s="66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</row>
    <row r="72" spans="2:104" s="28" customFormat="1"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</row>
    <row r="73" spans="2:104" s="28" customFormat="1"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</row>
    <row r="120" ht="15.6" customHeight="1"/>
    <row r="121" ht="16.2" customHeight="1"/>
    <row r="122" ht="15.6" customHeight="1"/>
    <row r="123" ht="15.6" customHeight="1"/>
    <row r="124" ht="15.6" customHeight="1"/>
    <row r="125" ht="15.6" customHeight="1"/>
    <row r="126" ht="15.6" customHeight="1"/>
    <row r="127" ht="15.6" customHeight="1"/>
    <row r="128" ht="15.6" customHeight="1"/>
    <row r="129" ht="15" customHeight="1"/>
    <row r="130" ht="16.2" customHeight="1"/>
    <row r="131" ht="15.6" customHeight="1"/>
    <row r="132" ht="15.6" customHeight="1"/>
    <row r="133" ht="15.6" customHeight="1"/>
    <row r="134" ht="16.2" customHeight="1"/>
  </sheetData>
  <sheetProtection sheet="1" objects="1" scenarios="1"/>
  <mergeCells count="293">
    <mergeCell ref="B65:AV65"/>
    <mergeCell ref="B66:AV66"/>
    <mergeCell ref="G10:J10"/>
    <mergeCell ref="T10:U10"/>
    <mergeCell ref="W10:AA10"/>
    <mergeCell ref="B71:AV71"/>
    <mergeCell ref="B67:AV67"/>
    <mergeCell ref="B68:AV68"/>
    <mergeCell ref="B69:AV69"/>
    <mergeCell ref="B70:AV70"/>
    <mergeCell ref="B63:AV63"/>
    <mergeCell ref="B64:AV64"/>
    <mergeCell ref="L58:AF58"/>
    <mergeCell ref="AJ46:AL46"/>
    <mergeCell ref="AM59:AO59"/>
    <mergeCell ref="AM58:AO58"/>
    <mergeCell ref="AJ58:AL58"/>
    <mergeCell ref="AJ48:AL48"/>
    <mergeCell ref="B61:E61"/>
    <mergeCell ref="B60:E60"/>
    <mergeCell ref="B59:E59"/>
    <mergeCell ref="B58:E58"/>
    <mergeCell ref="AG47:AI47"/>
    <mergeCell ref="AG46:AI46"/>
    <mergeCell ref="AW3:BD3"/>
    <mergeCell ref="F58:H58"/>
    <mergeCell ref="AP58:AR58"/>
    <mergeCell ref="J44:AF44"/>
    <mergeCell ref="L61:AF61"/>
    <mergeCell ref="L60:AF60"/>
    <mergeCell ref="AB10:AG10"/>
    <mergeCell ref="AH10:AL10"/>
    <mergeCell ref="AM10:AU10"/>
    <mergeCell ref="AP45:AR45"/>
    <mergeCell ref="AM45:AO45"/>
    <mergeCell ref="AJ45:AL45"/>
    <mergeCell ref="AG45:AI45"/>
    <mergeCell ref="AS45:AU45"/>
    <mergeCell ref="AM37:AO44"/>
    <mergeCell ref="AJ37:AL44"/>
    <mergeCell ref="AJ33:BD33"/>
    <mergeCell ref="AP46:AR46"/>
    <mergeCell ref="AM48:AO48"/>
    <mergeCell ref="AM47:AO47"/>
    <mergeCell ref="AM46:AO46"/>
    <mergeCell ref="AP48:AR48"/>
    <mergeCell ref="AP47:AR47"/>
    <mergeCell ref="AJ47:AL47"/>
    <mergeCell ref="AG61:AI61"/>
    <mergeCell ref="AG60:AI60"/>
    <mergeCell ref="AG59:AI59"/>
    <mergeCell ref="AG58:AI58"/>
    <mergeCell ref="J46:K46"/>
    <mergeCell ref="J57:AF57"/>
    <mergeCell ref="L46:AF46"/>
    <mergeCell ref="L59:AF59"/>
    <mergeCell ref="L48:AF48"/>
    <mergeCell ref="J61:K61"/>
    <mergeCell ref="F45:H45"/>
    <mergeCell ref="D30:F30"/>
    <mergeCell ref="D33:F33"/>
    <mergeCell ref="F44:H44"/>
    <mergeCell ref="B44:E44"/>
    <mergeCell ref="B30:C30"/>
    <mergeCell ref="D34:F34"/>
    <mergeCell ref="B46:E46"/>
    <mergeCell ref="B56:H56"/>
    <mergeCell ref="G34:I34"/>
    <mergeCell ref="B57:E57"/>
    <mergeCell ref="F47:H47"/>
    <mergeCell ref="F46:H46"/>
    <mergeCell ref="F57:H57"/>
    <mergeCell ref="F48:H48"/>
    <mergeCell ref="B48:E48"/>
    <mergeCell ref="B47:E47"/>
    <mergeCell ref="B45:E45"/>
    <mergeCell ref="BM61:BO61"/>
    <mergeCell ref="BB59:BD59"/>
    <mergeCell ref="F59:H59"/>
    <mergeCell ref="BB60:BD60"/>
    <mergeCell ref="AP59:AR59"/>
    <mergeCell ref="AJ59:AL59"/>
    <mergeCell ref="AY59:BA59"/>
    <mergeCell ref="BM59:BO59"/>
    <mergeCell ref="BH60:BI60"/>
    <mergeCell ref="BE60:BF60"/>
    <mergeCell ref="AS60:AU60"/>
    <mergeCell ref="AP61:AR61"/>
    <mergeCell ref="AP60:AR60"/>
    <mergeCell ref="AJ61:AL61"/>
    <mergeCell ref="AJ60:AL60"/>
    <mergeCell ref="AM61:AO61"/>
    <mergeCell ref="BH46:BI46"/>
    <mergeCell ref="BB46:BD46"/>
    <mergeCell ref="BJ47:BL47"/>
    <mergeCell ref="BE46:BF46"/>
    <mergeCell ref="AS47:AU47"/>
    <mergeCell ref="AY47:BA47"/>
    <mergeCell ref="AY48:BA48"/>
    <mergeCell ref="AM60:AO60"/>
    <mergeCell ref="J59:K59"/>
    <mergeCell ref="AY57:BA57"/>
    <mergeCell ref="AV48:AX48"/>
    <mergeCell ref="AV57:AX57"/>
    <mergeCell ref="AS57:AU57"/>
    <mergeCell ref="AS48:AU48"/>
    <mergeCell ref="AV47:AX47"/>
    <mergeCell ref="AG50:AI57"/>
    <mergeCell ref="AP50:AR57"/>
    <mergeCell ref="J60:K60"/>
    <mergeCell ref="L47:AF47"/>
    <mergeCell ref="J47:K47"/>
    <mergeCell ref="J58:K58"/>
    <mergeCell ref="AG48:AI48"/>
    <mergeCell ref="AM50:AO57"/>
    <mergeCell ref="AJ50:AL57"/>
    <mergeCell ref="BH26:BI26"/>
    <mergeCell ref="BH27:BI27"/>
    <mergeCell ref="BH28:BI28"/>
    <mergeCell ref="BE27:BG27"/>
    <mergeCell ref="BE26:BG26"/>
    <mergeCell ref="AV60:AX60"/>
    <mergeCell ref="AY58:BA58"/>
    <mergeCell ref="AV58:AX58"/>
    <mergeCell ref="AV59:AX59"/>
    <mergeCell ref="AY60:BA60"/>
    <mergeCell ref="BB58:BD58"/>
    <mergeCell ref="BH58:BI58"/>
    <mergeCell ref="BE58:BF58"/>
    <mergeCell ref="BH59:BI59"/>
    <mergeCell ref="BE45:BF45"/>
    <mergeCell ref="BE47:BF47"/>
    <mergeCell ref="BB47:BD47"/>
    <mergeCell ref="BE59:BF59"/>
    <mergeCell ref="BE57:BI57"/>
    <mergeCell ref="BE44:BI44"/>
    <mergeCell ref="BH45:BI45"/>
    <mergeCell ref="BB48:BD48"/>
    <mergeCell ref="BH48:BI48"/>
    <mergeCell ref="BB45:BD45"/>
    <mergeCell ref="BM60:BO60"/>
    <mergeCell ref="BJ59:BL59"/>
    <mergeCell ref="BJ58:BL58"/>
    <mergeCell ref="BJ48:BL48"/>
    <mergeCell ref="BM48:BO48"/>
    <mergeCell ref="BB44:BD44"/>
    <mergeCell ref="AS58:AU58"/>
    <mergeCell ref="AS59:AU59"/>
    <mergeCell ref="BJ45:BL45"/>
    <mergeCell ref="BM47:BO47"/>
    <mergeCell ref="BJ57:BL57"/>
    <mergeCell ref="BJ60:BL60"/>
    <mergeCell ref="BM57:BO57"/>
    <mergeCell ref="BM58:BO58"/>
    <mergeCell ref="BJ46:BL46"/>
    <mergeCell ref="BM44:BO44"/>
    <mergeCell ref="BJ44:BL44"/>
    <mergeCell ref="BM45:BO45"/>
    <mergeCell ref="BM46:BO46"/>
    <mergeCell ref="BB57:BD57"/>
    <mergeCell ref="AV44:AX44"/>
    <mergeCell ref="AY46:BA46"/>
    <mergeCell ref="BE48:BF48"/>
    <mergeCell ref="BH47:BI47"/>
    <mergeCell ref="BE29:BG29"/>
    <mergeCell ref="BH34:BI34"/>
    <mergeCell ref="BH33:BI33"/>
    <mergeCell ref="BE34:BG34"/>
    <mergeCell ref="BE28:BG28"/>
    <mergeCell ref="BH30:BI30"/>
    <mergeCell ref="BJ61:BL61"/>
    <mergeCell ref="AS61:AU61"/>
    <mergeCell ref="BH61:BI61"/>
    <mergeCell ref="BB61:BD61"/>
    <mergeCell ref="AY61:BA61"/>
    <mergeCell ref="BE61:BF61"/>
    <mergeCell ref="AV61:AX61"/>
    <mergeCell ref="BE32:BG32"/>
    <mergeCell ref="BH31:BI31"/>
    <mergeCell ref="BE31:BG31"/>
    <mergeCell ref="AJ34:BD34"/>
    <mergeCell ref="BH32:BI32"/>
    <mergeCell ref="BE33:BG33"/>
    <mergeCell ref="BH29:BI29"/>
    <mergeCell ref="BE30:BG30"/>
    <mergeCell ref="AV45:AX45"/>
    <mergeCell ref="AY45:BA45"/>
    <mergeCell ref="AP37:AR44"/>
    <mergeCell ref="F60:H60"/>
    <mergeCell ref="F61:H61"/>
    <mergeCell ref="B43:H43"/>
    <mergeCell ref="BE22:BI22"/>
    <mergeCell ref="BE23:BG23"/>
    <mergeCell ref="BE24:BG24"/>
    <mergeCell ref="BH25:BI25"/>
    <mergeCell ref="BH23:BI23"/>
    <mergeCell ref="BE25:BG25"/>
    <mergeCell ref="BH24:BI24"/>
    <mergeCell ref="D23:F23"/>
    <mergeCell ref="D24:F24"/>
    <mergeCell ref="AJ32:BD32"/>
    <mergeCell ref="AJ31:BD31"/>
    <mergeCell ref="AJ30:BD30"/>
    <mergeCell ref="AJ29:BD29"/>
    <mergeCell ref="J30:M30"/>
    <mergeCell ref="J29:M29"/>
    <mergeCell ref="D29:F29"/>
    <mergeCell ref="N25:AH25"/>
    <mergeCell ref="B25:C25"/>
    <mergeCell ref="D25:F25"/>
    <mergeCell ref="J48:K48"/>
    <mergeCell ref="J32:M32"/>
    <mergeCell ref="AG37:AI44"/>
    <mergeCell ref="N23:AH23"/>
    <mergeCell ref="N33:AH33"/>
    <mergeCell ref="J33:M33"/>
    <mergeCell ref="AS46:AU46"/>
    <mergeCell ref="AV46:AX46"/>
    <mergeCell ref="AS44:AU44"/>
    <mergeCell ref="J24:M24"/>
    <mergeCell ref="AJ24:BD24"/>
    <mergeCell ref="AJ27:BD27"/>
    <mergeCell ref="AJ28:BD28"/>
    <mergeCell ref="AJ26:BD26"/>
    <mergeCell ref="N27:AH27"/>
    <mergeCell ref="J28:M28"/>
    <mergeCell ref="J34:M34"/>
    <mergeCell ref="J45:K45"/>
    <mergeCell ref="J31:M31"/>
    <mergeCell ref="J26:M26"/>
    <mergeCell ref="N28:AH28"/>
    <mergeCell ref="N34:AH34"/>
    <mergeCell ref="AY44:BA44"/>
    <mergeCell ref="L45:AF45"/>
    <mergeCell ref="G22:I22"/>
    <mergeCell ref="B2:AT2"/>
    <mergeCell ref="B6:AT6"/>
    <mergeCell ref="B22:C22"/>
    <mergeCell ref="D22:F22"/>
    <mergeCell ref="J22:M22"/>
    <mergeCell ref="AV10:AZ10"/>
    <mergeCell ref="A10:F10"/>
    <mergeCell ref="B31:C31"/>
    <mergeCell ref="N31:AH31"/>
    <mergeCell ref="N24:AH24"/>
    <mergeCell ref="N30:AH30"/>
    <mergeCell ref="N29:AH29"/>
    <mergeCell ref="J27:M27"/>
    <mergeCell ref="J25:M25"/>
    <mergeCell ref="G28:I28"/>
    <mergeCell ref="G29:I29"/>
    <mergeCell ref="AB14:AV14"/>
    <mergeCell ref="C14:W14"/>
    <mergeCell ref="N22:BD22"/>
    <mergeCell ref="B26:C26"/>
    <mergeCell ref="B27:C27"/>
    <mergeCell ref="B29:C29"/>
    <mergeCell ref="N26:AH26"/>
    <mergeCell ref="B8:AT8"/>
    <mergeCell ref="B4:AT4"/>
    <mergeCell ref="B3:AT3"/>
    <mergeCell ref="AB16:AV16"/>
    <mergeCell ref="AB15:AV15"/>
    <mergeCell ref="C18:W18"/>
    <mergeCell ref="C17:W17"/>
    <mergeCell ref="C16:W16"/>
    <mergeCell ref="C15:W15"/>
    <mergeCell ref="AB18:AV18"/>
    <mergeCell ref="AB17:AV17"/>
    <mergeCell ref="B24:C24"/>
    <mergeCell ref="AJ23:BD23"/>
    <mergeCell ref="AJ25:BD25"/>
    <mergeCell ref="B34:C34"/>
    <mergeCell ref="D32:F32"/>
    <mergeCell ref="B33:C33"/>
    <mergeCell ref="D31:F31"/>
    <mergeCell ref="D28:F28"/>
    <mergeCell ref="B28:C28"/>
    <mergeCell ref="G30:I30"/>
    <mergeCell ref="G31:I31"/>
    <mergeCell ref="G32:I32"/>
    <mergeCell ref="G33:I33"/>
    <mergeCell ref="G23:I23"/>
    <mergeCell ref="G24:I24"/>
    <mergeCell ref="G25:I25"/>
    <mergeCell ref="G26:I26"/>
    <mergeCell ref="G27:I27"/>
    <mergeCell ref="B23:C23"/>
    <mergeCell ref="J23:M23"/>
    <mergeCell ref="N32:AH32"/>
    <mergeCell ref="B32:C32"/>
    <mergeCell ref="D27:F27"/>
    <mergeCell ref="D26:F26"/>
  </mergeCells>
  <phoneticPr fontId="2" type="noConversion"/>
  <conditionalFormatting sqref="N23:N34">
    <cfRule type="expression" dxfId="75" priority="77" stopIfTrue="1">
      <formula>AND(BE23&gt;BH23,BE23&lt;&gt;"",BH23&lt;&gt;"")</formula>
    </cfRule>
    <cfRule type="expression" dxfId="74" priority="78" stopIfTrue="1">
      <formula>AND(BE23=BH23,BE23&lt;&gt;"",BH23&lt;&gt;"")</formula>
    </cfRule>
    <cfRule type="expression" dxfId="73" priority="79" stopIfTrue="1">
      <formula>AND(BE23&lt;BH23,BE23&lt;&gt;"",BH23&lt;&gt;"")</formula>
    </cfRule>
  </conditionalFormatting>
  <conditionalFormatting sqref="AJ23:AJ34">
    <cfRule type="expression" dxfId="72" priority="80" stopIfTrue="1">
      <formula>AND(BH23&gt;BE23,BE23&lt;&gt;"",BH23&lt;&gt;"")</formula>
    </cfRule>
    <cfRule type="expression" dxfId="71" priority="81" stopIfTrue="1">
      <formula>AND(BH23=BE23,BE23&lt;&gt;"",BH23&lt;&gt;"")</formula>
    </cfRule>
    <cfRule type="expression" dxfId="70" priority="82" stopIfTrue="1">
      <formula>AND(BH23&lt;BE23,BE23&lt;&gt;"",BH23&lt;&gt;"")</formula>
    </cfRule>
  </conditionalFormatting>
  <conditionalFormatting sqref="AG49:AR49 AS49:BO55 AG48:BO48 L49:AF55">
    <cfRule type="expression" dxfId="69" priority="83" stopIfTrue="1">
      <formula>$J$48=""</formula>
    </cfRule>
  </conditionalFormatting>
  <conditionalFormatting sqref="AG45:BO45">
    <cfRule type="expression" dxfId="68" priority="84" stopIfTrue="1">
      <formula>$J$46=""</formula>
    </cfRule>
  </conditionalFormatting>
  <conditionalFormatting sqref="AG46:BO46">
    <cfRule type="expression" dxfId="67" priority="85" stopIfTrue="1">
      <formula>$J$46=""</formula>
    </cfRule>
    <cfRule type="expression" dxfId="66" priority="86" stopIfTrue="1">
      <formula>$J$47=""</formula>
    </cfRule>
  </conditionalFormatting>
  <conditionalFormatting sqref="AG47:BO47">
    <cfRule type="expression" dxfId="65" priority="87" stopIfTrue="1">
      <formula>$J$47=""</formula>
    </cfRule>
    <cfRule type="expression" dxfId="64" priority="88" stopIfTrue="1">
      <formula>$J$48=""</formula>
    </cfRule>
  </conditionalFormatting>
  <conditionalFormatting sqref="AG58:BO58">
    <cfRule type="expression" dxfId="63" priority="89" stopIfTrue="1">
      <formula>$J$59=""</formula>
    </cfRule>
  </conditionalFormatting>
  <conditionalFormatting sqref="AG59:BO59">
    <cfRule type="expression" dxfId="62" priority="90" stopIfTrue="1">
      <formula>$J$59=""</formula>
    </cfRule>
    <cfRule type="expression" dxfId="61" priority="91" stopIfTrue="1">
      <formula>$J$60=""</formula>
    </cfRule>
  </conditionalFormatting>
  <conditionalFormatting sqref="AG60:BO60">
    <cfRule type="expression" dxfId="60" priority="92" stopIfTrue="1">
      <formula>$J$60=""</formula>
    </cfRule>
    <cfRule type="expression" dxfId="59" priority="93" stopIfTrue="1">
      <formula>$J$61=""</formula>
    </cfRule>
  </conditionalFormatting>
  <conditionalFormatting sqref="AG61:BO61">
    <cfRule type="expression" dxfId="58" priority="94" stopIfTrue="1">
      <formula>$J$61=""</formula>
    </cfRule>
  </conditionalFormatting>
  <conditionalFormatting sqref="L45">
    <cfRule type="expression" dxfId="57" priority="95" stopIfTrue="1">
      <formula>$AS$45=""</formula>
    </cfRule>
    <cfRule type="expression" dxfId="56" priority="96" stopIfTrue="1">
      <formula>$J$46=""</formula>
    </cfRule>
  </conditionalFormatting>
  <conditionalFormatting sqref="L46">
    <cfRule type="expression" dxfId="55" priority="97" stopIfTrue="1">
      <formula>$AS$46=""</formula>
    </cfRule>
    <cfRule type="expression" dxfId="54" priority="98" stopIfTrue="1">
      <formula>$J$46=""</formula>
    </cfRule>
    <cfRule type="expression" dxfId="53" priority="99" stopIfTrue="1">
      <formula>$J$47=""</formula>
    </cfRule>
  </conditionalFormatting>
  <conditionalFormatting sqref="L47">
    <cfRule type="expression" dxfId="52" priority="100" stopIfTrue="1">
      <formula>$AS$47=""</formula>
    </cfRule>
    <cfRule type="expression" dxfId="51" priority="101" stopIfTrue="1">
      <formula>$J$47=""</formula>
    </cfRule>
    <cfRule type="expression" dxfId="50" priority="102" stopIfTrue="1">
      <formula>$J$48=""</formula>
    </cfRule>
  </conditionalFormatting>
  <conditionalFormatting sqref="L48">
    <cfRule type="expression" dxfId="49" priority="103" stopIfTrue="1">
      <formula>$AS$48=""</formula>
    </cfRule>
    <cfRule type="expression" dxfId="48" priority="104" stopIfTrue="1">
      <formula>$J$48=""</formula>
    </cfRule>
  </conditionalFormatting>
  <conditionalFormatting sqref="L58">
    <cfRule type="expression" dxfId="47" priority="105" stopIfTrue="1">
      <formula>$AS$58=""</formula>
    </cfRule>
    <cfRule type="expression" dxfId="46" priority="106" stopIfTrue="1">
      <formula>$J$59=""</formula>
    </cfRule>
  </conditionalFormatting>
  <conditionalFormatting sqref="L59">
    <cfRule type="expression" dxfId="45" priority="107" stopIfTrue="1">
      <formula>$AS$59=""</formula>
    </cfRule>
    <cfRule type="expression" dxfId="44" priority="108" stopIfTrue="1">
      <formula>$J$59=""</formula>
    </cfRule>
    <cfRule type="expression" dxfId="43" priority="109" stopIfTrue="1">
      <formula>$J$60=""</formula>
    </cfRule>
  </conditionalFormatting>
  <conditionalFormatting sqref="L60">
    <cfRule type="expression" dxfId="42" priority="110" stopIfTrue="1">
      <formula>$AS$60=""</formula>
    </cfRule>
    <cfRule type="expression" dxfId="41" priority="111" stopIfTrue="1">
      <formula>$J$60=""</formula>
    </cfRule>
    <cfRule type="expression" dxfId="40" priority="112" stopIfTrue="1">
      <formula>$J$61=""</formula>
    </cfRule>
  </conditionalFormatting>
  <conditionalFormatting sqref="L61">
    <cfRule type="expression" dxfId="39" priority="113" stopIfTrue="1">
      <formula>$AS$61=""</formula>
    </cfRule>
    <cfRule type="expression" dxfId="38" priority="114" stopIfTrue="1">
      <formula>$J$61=""</formula>
    </cfRule>
  </conditionalFormatting>
  <dataValidations disablePrompts="1" count="1">
    <dataValidation type="whole" operator="greaterThanOrEqual" allowBlank="1" showErrorMessage="1" errorTitle="Fehler" error="Nur Zahlen eingeben!" sqref="AV10:AZ10 W10:AA10">
      <formula1>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5" orientation="portrait" horizontalDpi="300" verticalDpi="300" r:id="rId1"/>
  <headerFooter alignWithMargins="0">
    <oddFooter xml:space="preserve">&amp;R&amp;P von &amp;N </oddFooter>
  </headerFooter>
  <colBreaks count="1" manualBreakCount="1">
    <brk id="68" max="1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5">
    <pageSetUpPr fitToPage="1"/>
  </sheetPr>
  <dimension ref="A1:EB126"/>
  <sheetViews>
    <sheetView showGridLines="0" topLeftCell="A7" zoomScaleNormal="100" zoomScaleSheetLayoutView="100" workbookViewId="0">
      <selection activeCell="BE23" sqref="BE23:BG23"/>
    </sheetView>
  </sheetViews>
  <sheetFormatPr baseColWidth="10" defaultColWidth="2.109375" defaultRowHeight="12.75" customHeight="1"/>
  <cols>
    <col min="1" max="67" width="2.109375" style="1" customWidth="1"/>
    <col min="68" max="72" width="2.109375" style="2" customWidth="1"/>
    <col min="73" max="73" width="2.109375" style="3" customWidth="1"/>
    <col min="74" max="76" width="2.109375" style="4" customWidth="1"/>
    <col min="77" max="77" width="2.109375" style="3" customWidth="1"/>
    <col min="78" max="82" width="2.109375" style="4" customWidth="1"/>
    <col min="83" max="87" width="2.109375" style="2" customWidth="1"/>
    <col min="88" max="91" width="2.109375" style="5" customWidth="1"/>
    <col min="92" max="16384" width="2.109375" style="1"/>
  </cols>
  <sheetData>
    <row r="1" spans="1:114" ht="7.5" customHeight="1"/>
    <row r="2" spans="1:114" ht="34.200000000000003">
      <c r="B2" s="529" t="str">
        <f>'Ergebniseingabe ER'!C2</f>
        <v>Vereinsname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1:114" s="7" customFormat="1" ht="27.6">
      <c r="B3" s="516" t="str">
        <f>'Ergebniseingabe ER'!C3</f>
        <v>Turniername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516"/>
      <c r="AN3" s="516"/>
      <c r="AO3" s="516"/>
      <c r="AP3" s="516"/>
      <c r="AQ3" s="516"/>
      <c r="AR3" s="516"/>
      <c r="AS3" s="516"/>
      <c r="AT3" s="516"/>
      <c r="AW3" s="495" t="s">
        <v>0</v>
      </c>
      <c r="AX3" s="495"/>
      <c r="AY3" s="495"/>
      <c r="AZ3" s="495"/>
      <c r="BA3" s="495"/>
      <c r="BB3" s="495"/>
      <c r="BC3" s="495"/>
      <c r="BD3" s="495"/>
      <c r="BP3" s="8"/>
      <c r="BQ3" s="8"/>
      <c r="BR3" s="8"/>
      <c r="BS3" s="8"/>
      <c r="BT3" s="8"/>
      <c r="BU3" s="9"/>
      <c r="BV3" s="10"/>
      <c r="BW3" s="10"/>
      <c r="BX3" s="10"/>
      <c r="BY3" s="9"/>
      <c r="BZ3" s="10"/>
      <c r="CA3" s="10"/>
      <c r="CB3" s="10"/>
      <c r="CC3" s="10"/>
      <c r="CD3" s="10"/>
      <c r="CE3" s="8"/>
      <c r="CF3" s="8"/>
      <c r="CG3" s="8"/>
      <c r="CH3" s="8"/>
      <c r="CI3" s="8"/>
    </row>
    <row r="4" spans="1:114" s="11" customFormat="1" ht="15">
      <c r="B4" s="515" t="str">
        <f>'Ergebniseingabe ER'!C4</f>
        <v>Kindgerechtes Fußballturnier für 8 Mannschaften</v>
      </c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515"/>
      <c r="AP4" s="515"/>
      <c r="AQ4" s="515"/>
      <c r="AR4" s="515"/>
      <c r="AS4" s="515"/>
      <c r="AT4" s="515"/>
      <c r="BP4" s="12"/>
      <c r="BQ4" s="12"/>
      <c r="BR4" s="12"/>
      <c r="BS4" s="12"/>
      <c r="BT4" s="12"/>
      <c r="BU4" s="13"/>
      <c r="BV4" s="14"/>
      <c r="BW4" s="14"/>
      <c r="BX4" s="14"/>
      <c r="BY4" s="13"/>
      <c r="BZ4" s="14"/>
      <c r="CA4" s="14"/>
      <c r="CB4" s="14"/>
      <c r="CC4" s="14"/>
      <c r="CD4" s="14"/>
      <c r="CE4" s="12"/>
      <c r="CF4" s="12"/>
      <c r="CG4" s="12"/>
      <c r="CH4" s="12"/>
      <c r="CI4" s="12"/>
    </row>
    <row r="5" spans="1:114" s="11" customFormat="1" ht="6.45" customHeight="1"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P5" s="12"/>
      <c r="BQ5" s="12"/>
      <c r="BR5" s="12"/>
      <c r="BS5" s="12"/>
      <c r="BT5" s="12"/>
      <c r="BU5" s="13"/>
      <c r="BV5" s="14"/>
      <c r="BW5" s="14"/>
      <c r="BX5" s="14"/>
      <c r="BY5" s="13"/>
      <c r="BZ5" s="14"/>
      <c r="CA5" s="14"/>
      <c r="CB5" s="14"/>
      <c r="CC5" s="14"/>
      <c r="CD5" s="14"/>
      <c r="CE5" s="12"/>
      <c r="CF5" s="12"/>
      <c r="CG5" s="12"/>
      <c r="CH5" s="12"/>
      <c r="CI5" s="12"/>
    </row>
    <row r="6" spans="1:114" s="17" customFormat="1" ht="13.8">
      <c r="B6" s="530" t="str">
        <f>'Ergebniseingabe ER'!C6</f>
        <v>Datum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0"/>
      <c r="AA6" s="530"/>
      <c r="AB6" s="530"/>
      <c r="AC6" s="530"/>
      <c r="AD6" s="530"/>
      <c r="AE6" s="530"/>
      <c r="AF6" s="530"/>
      <c r="AG6" s="530"/>
      <c r="AH6" s="530"/>
      <c r="AI6" s="530"/>
      <c r="AJ6" s="530"/>
      <c r="AK6" s="530"/>
      <c r="AL6" s="530"/>
      <c r="AM6" s="530"/>
      <c r="AN6" s="530"/>
      <c r="AO6" s="530"/>
      <c r="AP6" s="530"/>
      <c r="AQ6" s="530"/>
      <c r="AR6" s="530"/>
      <c r="AS6" s="530"/>
      <c r="AT6" s="530"/>
      <c r="AU6" s="16"/>
      <c r="AV6" s="16"/>
      <c r="AW6" s="16"/>
      <c r="AX6" s="16"/>
      <c r="AY6" s="16"/>
      <c r="AZ6" s="16"/>
      <c r="BA6" s="16"/>
      <c r="BP6" s="18"/>
      <c r="BQ6" s="18"/>
      <c r="BR6" s="18"/>
      <c r="BS6" s="18"/>
      <c r="BT6" s="18"/>
      <c r="BU6" s="19"/>
      <c r="BV6" s="20"/>
      <c r="BW6" s="20"/>
      <c r="BX6" s="20"/>
      <c r="BY6" s="19"/>
      <c r="BZ6" s="20"/>
      <c r="CA6" s="20"/>
      <c r="CB6" s="20"/>
      <c r="CC6" s="20"/>
      <c r="CD6" s="20"/>
      <c r="CE6" s="18"/>
      <c r="CF6" s="18"/>
      <c r="CG6" s="18"/>
      <c r="CH6" s="18"/>
      <c r="CI6" s="18"/>
    </row>
    <row r="7" spans="1:114" s="11" customFormat="1" ht="6.45" customHeight="1"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P7" s="12"/>
      <c r="BQ7" s="12"/>
      <c r="BR7" s="12"/>
      <c r="BS7" s="12"/>
      <c r="BT7" s="12"/>
      <c r="BU7" s="13"/>
      <c r="BV7" s="14"/>
      <c r="BW7" s="14"/>
      <c r="BX7" s="14"/>
      <c r="BY7" s="13"/>
      <c r="BZ7" s="14"/>
      <c r="CA7" s="14"/>
      <c r="CB7" s="14"/>
      <c r="CC7" s="14"/>
      <c r="CD7" s="14"/>
      <c r="CE7" s="12"/>
      <c r="CF7" s="12"/>
      <c r="CG7" s="12"/>
      <c r="CH7" s="12"/>
      <c r="CI7" s="12"/>
    </row>
    <row r="8" spans="1:114" s="21" customFormat="1" ht="13.8">
      <c r="B8" s="514" t="str">
        <f>'Ergebniseingabe ER'!C8</f>
        <v>Ort</v>
      </c>
      <c r="C8" s="514"/>
      <c r="D8" s="514"/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514"/>
      <c r="AF8" s="514"/>
      <c r="AG8" s="514"/>
      <c r="AH8" s="514"/>
      <c r="AI8" s="514"/>
      <c r="AJ8" s="514"/>
      <c r="AK8" s="514"/>
      <c r="AL8" s="514"/>
      <c r="AM8" s="514"/>
      <c r="AN8" s="514"/>
      <c r="AO8" s="514"/>
      <c r="AP8" s="514"/>
      <c r="AQ8" s="514"/>
      <c r="AR8" s="514"/>
      <c r="AS8" s="514"/>
      <c r="AT8" s="514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P8" s="22"/>
      <c r="BQ8" s="22"/>
      <c r="BR8" s="22"/>
      <c r="BS8" s="22"/>
      <c r="BT8" s="22"/>
      <c r="BU8" s="23"/>
      <c r="BV8" s="24"/>
      <c r="BW8" s="24"/>
      <c r="BX8" s="24"/>
      <c r="BY8" s="23"/>
      <c r="BZ8" s="24"/>
      <c r="CA8" s="24"/>
      <c r="CB8" s="24"/>
      <c r="CC8" s="24"/>
      <c r="CD8" s="24"/>
      <c r="CE8" s="22"/>
      <c r="CF8" s="22"/>
      <c r="CG8" s="22"/>
      <c r="CH8" s="22"/>
      <c r="CI8" s="22"/>
    </row>
    <row r="9" spans="1:114" s="11" customFormat="1" ht="6.45" customHeight="1">
      <c r="BP9" s="12"/>
      <c r="BQ9" s="12"/>
      <c r="BR9" s="12"/>
      <c r="BS9" s="12"/>
      <c r="BT9" s="12"/>
      <c r="BU9" s="13"/>
      <c r="BV9" s="14"/>
      <c r="BW9" s="14"/>
      <c r="BX9" s="14"/>
      <c r="BY9" s="13"/>
      <c r="BZ9" s="14"/>
      <c r="CA9" s="14"/>
      <c r="CB9" s="14"/>
      <c r="CC9" s="14"/>
      <c r="CD9" s="14"/>
      <c r="CE9" s="12"/>
      <c r="CF9" s="12"/>
      <c r="CG9" s="12"/>
      <c r="CH9" s="12"/>
      <c r="CI9" s="12"/>
    </row>
    <row r="10" spans="1:114" s="17" customFormat="1" ht="13.8">
      <c r="A10" s="487" t="s">
        <v>3</v>
      </c>
      <c r="B10" s="487"/>
      <c r="C10" s="487"/>
      <c r="D10" s="487"/>
      <c r="E10" s="487"/>
      <c r="F10" s="487"/>
      <c r="G10" s="660">
        <f>'Ergebniseingabe VR'!H14</f>
        <v>0.47916666666666669</v>
      </c>
      <c r="H10" s="660"/>
      <c r="I10" s="660"/>
      <c r="J10" s="660"/>
      <c r="K10" s="17" t="s">
        <v>4</v>
      </c>
      <c r="S10" s="145" t="s">
        <v>5</v>
      </c>
      <c r="T10" s="661">
        <f>'Ergebniseingabe VR'!U14</f>
        <v>1</v>
      </c>
      <c r="U10" s="661"/>
      <c r="V10" s="152" t="s">
        <v>6</v>
      </c>
      <c r="W10" s="655">
        <f>'Ergebniseingabe VR'!X14</f>
        <v>9</v>
      </c>
      <c r="X10" s="655"/>
      <c r="Y10" s="655"/>
      <c r="Z10" s="655"/>
      <c r="AA10" s="655"/>
      <c r="AB10" s="332" t="str">
        <f>IF(T10=2,"Halbzeit:","")</f>
        <v/>
      </c>
      <c r="AC10" s="332"/>
      <c r="AD10" s="332"/>
      <c r="AE10" s="332"/>
      <c r="AF10" s="332"/>
      <c r="AG10" s="332"/>
      <c r="AH10" s="655" t="str">
        <f>IF('Ergebniseingabe ER'!AI11="","",'Ergebniseingabe ER'!AI11)</f>
        <v/>
      </c>
      <c r="AI10" s="655"/>
      <c r="AJ10" s="655"/>
      <c r="AK10" s="655"/>
      <c r="AL10" s="655"/>
      <c r="AM10" s="487" t="s">
        <v>7</v>
      </c>
      <c r="AN10" s="487"/>
      <c r="AO10" s="487"/>
      <c r="AP10" s="487"/>
      <c r="AQ10" s="487"/>
      <c r="AR10" s="487"/>
      <c r="AS10" s="487"/>
      <c r="AT10" s="487"/>
      <c r="AU10" s="487"/>
      <c r="AV10" s="533">
        <f>'Ergebniseingabe VR'!AW14</f>
        <v>1</v>
      </c>
      <c r="AW10" s="533"/>
      <c r="AX10" s="533"/>
      <c r="AY10" s="533"/>
      <c r="AZ10" s="533"/>
      <c r="BA10" s="91"/>
      <c r="BB10" s="91"/>
      <c r="BC10" s="91"/>
      <c r="BD10" s="25"/>
      <c r="BE10" s="25"/>
      <c r="BF10" s="25"/>
      <c r="BG10" s="38"/>
      <c r="BH10" s="38"/>
      <c r="BI10" s="39"/>
      <c r="BJ10" s="39"/>
      <c r="BK10" s="40"/>
      <c r="BL10" s="40"/>
      <c r="BM10" s="40"/>
      <c r="BN10" s="41"/>
      <c r="BO10" s="41"/>
      <c r="BP10" s="41"/>
      <c r="BQ10" s="38"/>
      <c r="BR10" s="38"/>
      <c r="BS10" s="38"/>
      <c r="BT10" s="38"/>
      <c r="BU10" s="38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</row>
    <row r="11" spans="1:114" ht="9.6" customHeight="1"/>
    <row r="12" spans="1:114" s="11" customFormat="1" ht="15.6">
      <c r="B12" s="43" t="s">
        <v>9</v>
      </c>
      <c r="BP12" s="12"/>
      <c r="BQ12" s="12"/>
      <c r="BR12" s="12"/>
      <c r="BS12" s="12"/>
      <c r="BT12" s="12"/>
      <c r="BU12" s="13"/>
      <c r="BV12" s="14"/>
      <c r="BW12" s="14"/>
      <c r="BX12" s="14"/>
      <c r="BY12" s="13"/>
      <c r="BZ12" s="14"/>
      <c r="CA12" s="14"/>
      <c r="CB12" s="14"/>
      <c r="CC12" s="14"/>
      <c r="CD12" s="14"/>
      <c r="CE12" s="12"/>
      <c r="CF12" s="12"/>
      <c r="CG12" s="12"/>
      <c r="CH12" s="12"/>
      <c r="CI12" s="12"/>
    </row>
    <row r="13" spans="1:114" s="11" customFormat="1" ht="10.199999999999999" customHeight="1" thickBot="1">
      <c r="BP13" s="12"/>
      <c r="BQ13" s="12"/>
      <c r="BR13" s="12"/>
      <c r="BS13" s="12"/>
      <c r="BT13" s="12"/>
      <c r="BU13" s="13"/>
      <c r="BV13" s="14"/>
      <c r="BW13" s="14"/>
      <c r="BX13" s="14"/>
      <c r="BY13" s="13"/>
      <c r="BZ13" s="14"/>
      <c r="CA13" s="14"/>
      <c r="CB13" s="14"/>
      <c r="CC13" s="14"/>
      <c r="CD13" s="14"/>
      <c r="CE13" s="12"/>
      <c r="CF13" s="12"/>
      <c r="CG13" s="12"/>
      <c r="CH13" s="12"/>
      <c r="CI13" s="12"/>
    </row>
    <row r="14" spans="1:114" s="11" customFormat="1" ht="16.2" thickBot="1">
      <c r="C14" s="711" t="str">
        <f>'Ergebniseingabe ER'!D18</f>
        <v>Silberrunde</v>
      </c>
      <c r="D14" s="712"/>
      <c r="E14" s="712"/>
      <c r="F14" s="712"/>
      <c r="G14" s="712"/>
      <c r="H14" s="712"/>
      <c r="I14" s="712"/>
      <c r="J14" s="712"/>
      <c r="K14" s="712"/>
      <c r="L14" s="712"/>
      <c r="M14" s="712"/>
      <c r="N14" s="712"/>
      <c r="O14" s="712"/>
      <c r="P14" s="712"/>
      <c r="Q14" s="712"/>
      <c r="R14" s="712"/>
      <c r="S14" s="712"/>
      <c r="T14" s="712"/>
      <c r="U14" s="712"/>
      <c r="V14" s="712"/>
      <c r="W14" s="713"/>
      <c r="AB14" s="714" t="str">
        <f>'Ergebniseingabe ER'!AC18</f>
        <v>Goldrunde</v>
      </c>
      <c r="AC14" s="715"/>
      <c r="AD14" s="715"/>
      <c r="AE14" s="715"/>
      <c r="AF14" s="715"/>
      <c r="AG14" s="715"/>
      <c r="AH14" s="715"/>
      <c r="AI14" s="715"/>
      <c r="AJ14" s="715"/>
      <c r="AK14" s="715"/>
      <c r="AL14" s="715"/>
      <c r="AM14" s="715"/>
      <c r="AN14" s="715"/>
      <c r="AO14" s="715"/>
      <c r="AP14" s="715"/>
      <c r="AQ14" s="715"/>
      <c r="AR14" s="715"/>
      <c r="AS14" s="715"/>
      <c r="AT14" s="715"/>
      <c r="AU14" s="715"/>
      <c r="AV14" s="716"/>
      <c r="BL14" s="12"/>
      <c r="BM14" s="12"/>
      <c r="BN14" s="12"/>
      <c r="BO14" s="12"/>
      <c r="BP14" s="12"/>
      <c r="BQ14" s="12"/>
      <c r="BR14" s="13"/>
      <c r="BS14" s="14"/>
      <c r="BT14" s="14"/>
      <c r="BU14" s="14"/>
      <c r="BV14" s="13"/>
      <c r="BW14" s="14"/>
      <c r="BX14" s="14"/>
      <c r="BY14" s="12"/>
      <c r="BZ14" s="12"/>
      <c r="CA14" s="12"/>
      <c r="CB14" s="12"/>
      <c r="CC14" s="12"/>
    </row>
    <row r="15" spans="1:114" s="11" customFormat="1" ht="15.6">
      <c r="B15" s="44">
        <v>1</v>
      </c>
      <c r="C15" s="520" t="str">
        <f>'Ergebniseingabe ER'!D19</f>
        <v>A3</v>
      </c>
      <c r="D15" s="521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2"/>
      <c r="AA15" s="44">
        <v>1</v>
      </c>
      <c r="AB15" s="520" t="str">
        <f>'Ergebniseingabe ER'!AC19</f>
        <v>A1</v>
      </c>
      <c r="AC15" s="521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2"/>
      <c r="BL15" s="12"/>
      <c r="BM15" s="12"/>
      <c r="BN15" s="12"/>
      <c r="BO15" s="12"/>
      <c r="BP15" s="12"/>
      <c r="BQ15" s="12"/>
      <c r="BR15" s="13"/>
      <c r="BS15" s="14"/>
      <c r="BT15" s="14"/>
      <c r="BU15" s="14"/>
      <c r="BV15" s="13"/>
      <c r="BW15" s="14"/>
      <c r="BX15" s="14"/>
      <c r="BY15" s="12"/>
      <c r="BZ15" s="12"/>
      <c r="CA15" s="12"/>
      <c r="CB15" s="12"/>
      <c r="CC15" s="12"/>
    </row>
    <row r="16" spans="1:114" s="11" customFormat="1" ht="15.6">
      <c r="B16" s="44">
        <v>2</v>
      </c>
      <c r="C16" s="517" t="str">
        <f>'Ergebniseingabe ER'!D20</f>
        <v>A4</v>
      </c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  <c r="U16" s="518"/>
      <c r="V16" s="518"/>
      <c r="W16" s="519"/>
      <c r="AA16" s="44">
        <v>2</v>
      </c>
      <c r="AB16" s="517" t="str">
        <f>'Ergebniseingabe ER'!AC20</f>
        <v>A2</v>
      </c>
      <c r="AC16" s="518"/>
      <c r="AD16" s="518"/>
      <c r="AE16" s="518"/>
      <c r="AF16" s="518"/>
      <c r="AG16" s="518"/>
      <c r="AH16" s="518"/>
      <c r="AI16" s="518"/>
      <c r="AJ16" s="518"/>
      <c r="AK16" s="518"/>
      <c r="AL16" s="518"/>
      <c r="AM16" s="518"/>
      <c r="AN16" s="518"/>
      <c r="AO16" s="518"/>
      <c r="AP16" s="518"/>
      <c r="AQ16" s="518"/>
      <c r="AR16" s="518"/>
      <c r="AS16" s="518"/>
      <c r="AT16" s="518"/>
      <c r="AU16" s="518"/>
      <c r="AV16" s="519"/>
      <c r="BL16" s="12"/>
      <c r="BM16" s="12"/>
      <c r="BN16" s="12"/>
      <c r="BO16" s="12"/>
      <c r="BP16" s="12"/>
      <c r="BQ16" s="12"/>
      <c r="BR16" s="13"/>
      <c r="BS16" s="14"/>
      <c r="BT16" s="14"/>
      <c r="BU16" s="14"/>
      <c r="BV16" s="13"/>
      <c r="BW16" s="14"/>
      <c r="BX16" s="14"/>
      <c r="BY16" s="12"/>
      <c r="BZ16" s="12"/>
      <c r="CA16" s="12"/>
      <c r="CB16" s="12"/>
      <c r="CC16" s="12"/>
    </row>
    <row r="17" spans="2:132" s="11" customFormat="1" ht="15.6">
      <c r="B17" s="44">
        <v>3</v>
      </c>
      <c r="C17" s="517" t="str">
        <f>'Ergebniseingabe ER'!D21</f>
        <v>B4</v>
      </c>
      <c r="D17" s="518"/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9"/>
      <c r="AA17" s="44">
        <v>3</v>
      </c>
      <c r="AB17" s="517" t="str">
        <f>'Ergebniseingabe ER'!AC21</f>
        <v>B2</v>
      </c>
      <c r="AC17" s="518"/>
      <c r="AD17" s="518"/>
      <c r="AE17" s="518"/>
      <c r="AF17" s="518"/>
      <c r="AG17" s="518"/>
      <c r="AH17" s="518"/>
      <c r="AI17" s="518"/>
      <c r="AJ17" s="518"/>
      <c r="AK17" s="518"/>
      <c r="AL17" s="518"/>
      <c r="AM17" s="518"/>
      <c r="AN17" s="518"/>
      <c r="AO17" s="518"/>
      <c r="AP17" s="518"/>
      <c r="AQ17" s="518"/>
      <c r="AR17" s="518"/>
      <c r="AS17" s="518"/>
      <c r="AT17" s="518"/>
      <c r="AU17" s="518"/>
      <c r="AV17" s="519"/>
      <c r="BL17" s="12"/>
      <c r="BM17" s="12"/>
      <c r="BN17" s="12"/>
      <c r="BO17" s="12"/>
      <c r="BP17" s="12"/>
      <c r="BQ17" s="12"/>
      <c r="BR17" s="13"/>
      <c r="BS17" s="14"/>
      <c r="BT17" s="14"/>
      <c r="BU17" s="14"/>
      <c r="BV17" s="13"/>
      <c r="BW17" s="14"/>
      <c r="BX17" s="14"/>
      <c r="BY17" s="12"/>
      <c r="BZ17" s="12"/>
      <c r="CA17" s="12"/>
      <c r="CB17" s="12"/>
      <c r="CC17" s="12"/>
    </row>
    <row r="18" spans="2:132" s="11" customFormat="1" ht="16.2" thickBot="1">
      <c r="B18" s="44">
        <v>4</v>
      </c>
      <c r="C18" s="523" t="str">
        <f>'Ergebniseingabe ER'!D22</f>
        <v>B3</v>
      </c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  <c r="U18" s="524"/>
      <c r="V18" s="524"/>
      <c r="W18" s="525"/>
      <c r="AA18" s="44">
        <v>4</v>
      </c>
      <c r="AB18" s="523" t="str">
        <f>'Ergebniseingabe ER'!AC22</f>
        <v>B1</v>
      </c>
      <c r="AC18" s="524"/>
      <c r="AD18" s="524"/>
      <c r="AE18" s="524"/>
      <c r="AF18" s="524"/>
      <c r="AG18" s="524"/>
      <c r="AH18" s="524"/>
      <c r="AI18" s="524"/>
      <c r="AJ18" s="524"/>
      <c r="AK18" s="524"/>
      <c r="AL18" s="524"/>
      <c r="AM18" s="524"/>
      <c r="AN18" s="524"/>
      <c r="AO18" s="524"/>
      <c r="AP18" s="524"/>
      <c r="AQ18" s="524"/>
      <c r="AR18" s="524"/>
      <c r="AS18" s="524"/>
      <c r="AT18" s="524"/>
      <c r="AU18" s="524"/>
      <c r="AV18" s="525"/>
      <c r="BL18" s="12"/>
      <c r="BM18" s="12"/>
      <c r="BN18" s="12"/>
      <c r="BO18" s="12"/>
      <c r="BP18" s="12"/>
      <c r="BQ18" s="12"/>
      <c r="BR18" s="13"/>
      <c r="BS18" s="14"/>
      <c r="BT18" s="14"/>
      <c r="BU18" s="14"/>
      <c r="BV18" s="13"/>
      <c r="BW18" s="14"/>
      <c r="BX18" s="14"/>
      <c r="BY18" s="12"/>
      <c r="BZ18" s="12"/>
      <c r="CA18" s="12"/>
      <c r="CB18" s="12"/>
      <c r="CC18" s="12"/>
    </row>
    <row r="19" spans="2:132" s="11" customFormat="1" ht="15">
      <c r="BI19" s="12"/>
      <c r="BJ19" s="12"/>
      <c r="BK19" s="12"/>
      <c r="BL19" s="12"/>
      <c r="BM19" s="12"/>
      <c r="BN19" s="13"/>
      <c r="BO19" s="14"/>
      <c r="BP19" s="14"/>
      <c r="BQ19" s="14"/>
      <c r="BR19" s="13"/>
      <c r="BS19" s="14"/>
      <c r="BT19" s="14"/>
      <c r="BU19" s="14"/>
      <c r="BV19" s="14"/>
      <c r="BW19" s="14"/>
      <c r="BX19" s="12"/>
      <c r="BY19" s="12"/>
      <c r="BZ19" s="12"/>
      <c r="CA19" s="12"/>
      <c r="CB19" s="12"/>
    </row>
    <row r="20" spans="2:132" s="11" customFormat="1" ht="15.6">
      <c r="B20" s="43" t="s">
        <v>51</v>
      </c>
      <c r="BI20" s="12"/>
      <c r="BJ20" s="12"/>
      <c r="BK20" s="12"/>
      <c r="BL20" s="12"/>
      <c r="BM20" s="12"/>
      <c r="BN20" s="13"/>
      <c r="BO20" s="14"/>
      <c r="BP20" s="14"/>
      <c r="BQ20" s="14"/>
      <c r="BR20" s="13"/>
      <c r="BS20" s="14"/>
      <c r="BT20" s="14"/>
      <c r="BU20" s="14"/>
      <c r="BV20" s="14"/>
      <c r="BW20" s="14"/>
      <c r="BX20" s="12"/>
      <c r="BY20" s="12"/>
      <c r="BZ20" s="12"/>
      <c r="CA20" s="12"/>
      <c r="CB20" s="12"/>
    </row>
    <row r="21" spans="2:132" s="11" customFormat="1" ht="10.199999999999999" customHeight="1" thickBot="1">
      <c r="BI21" s="12"/>
      <c r="BJ21" s="12"/>
      <c r="BK21" s="12"/>
      <c r="BL21" s="12"/>
      <c r="BM21" s="12"/>
      <c r="BN21" s="13"/>
      <c r="BO21" s="14"/>
      <c r="BP21" s="14"/>
      <c r="BQ21" s="14"/>
      <c r="BR21" s="13"/>
      <c r="BS21" s="14"/>
      <c r="BT21" s="14"/>
      <c r="BU21" s="14"/>
      <c r="BV21" s="14"/>
      <c r="BW21" s="14"/>
      <c r="BX21" s="12"/>
      <c r="BY21" s="12"/>
      <c r="BZ21" s="12"/>
      <c r="CA21" s="12"/>
      <c r="CB21" s="12"/>
    </row>
    <row r="22" spans="2:132" s="11" customFormat="1" ht="16.95" customHeight="1" thickBot="1">
      <c r="B22" s="531" t="s">
        <v>16</v>
      </c>
      <c r="C22" s="532"/>
      <c r="D22" s="526" t="s">
        <v>17</v>
      </c>
      <c r="E22" s="527"/>
      <c r="F22" s="528"/>
      <c r="G22" s="526" t="str">
        <f>'Ergebniseingabe ER'!H26</f>
        <v>Feld</v>
      </c>
      <c r="H22" s="527"/>
      <c r="I22" s="528"/>
      <c r="J22" s="526" t="s">
        <v>19</v>
      </c>
      <c r="K22" s="527"/>
      <c r="L22" s="527"/>
      <c r="M22" s="528"/>
      <c r="N22" s="526" t="s">
        <v>20</v>
      </c>
      <c r="O22" s="527"/>
      <c r="P22" s="527"/>
      <c r="Q22" s="527"/>
      <c r="R22" s="527"/>
      <c r="S22" s="527"/>
      <c r="T22" s="527"/>
      <c r="U22" s="527"/>
      <c r="V22" s="527"/>
      <c r="W22" s="527"/>
      <c r="X22" s="527"/>
      <c r="Y22" s="527"/>
      <c r="Z22" s="527"/>
      <c r="AA22" s="527"/>
      <c r="AB22" s="527"/>
      <c r="AC22" s="527"/>
      <c r="AD22" s="527"/>
      <c r="AE22" s="527"/>
      <c r="AF22" s="527"/>
      <c r="AG22" s="527"/>
      <c r="AH22" s="527"/>
      <c r="AI22" s="527"/>
      <c r="AJ22" s="527"/>
      <c r="AK22" s="527"/>
      <c r="AL22" s="527"/>
      <c r="AM22" s="527"/>
      <c r="AN22" s="527"/>
      <c r="AO22" s="527"/>
      <c r="AP22" s="527"/>
      <c r="AQ22" s="527"/>
      <c r="AR22" s="527"/>
      <c r="AS22" s="527"/>
      <c r="AT22" s="527"/>
      <c r="AU22" s="527"/>
      <c r="AV22" s="527"/>
      <c r="AW22" s="527"/>
      <c r="AX22" s="527"/>
      <c r="AY22" s="527"/>
      <c r="AZ22" s="527"/>
      <c r="BA22" s="527"/>
      <c r="BB22" s="527"/>
      <c r="BC22" s="527"/>
      <c r="BD22" s="528"/>
      <c r="BE22" s="526" t="s">
        <v>21</v>
      </c>
      <c r="BF22" s="527"/>
      <c r="BG22" s="527"/>
      <c r="BH22" s="527"/>
      <c r="BI22" s="527"/>
      <c r="BJ22" s="45"/>
      <c r="BK22" s="46"/>
      <c r="CA22" s="47"/>
      <c r="CB22" s="47"/>
      <c r="CC22" s="47"/>
      <c r="CD22" s="47"/>
      <c r="CE22" s="47"/>
      <c r="CF22" s="47"/>
      <c r="CG22" s="48"/>
      <c r="CH22" s="48"/>
      <c r="CI22" s="49"/>
      <c r="CJ22" s="48"/>
      <c r="CK22" s="48"/>
      <c r="CL22" s="48"/>
      <c r="CM22" s="49"/>
      <c r="CN22" s="48"/>
      <c r="CO22" s="48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12"/>
      <c r="DA22" s="12"/>
      <c r="DB22" s="12"/>
      <c r="DC22" s="12"/>
      <c r="DD22" s="12"/>
      <c r="DE22" s="12"/>
      <c r="DF22" s="12"/>
    </row>
    <row r="23" spans="2:132" s="11" customFormat="1" ht="20.25" customHeight="1">
      <c r="B23" s="508">
        <v>1</v>
      </c>
      <c r="C23" s="507"/>
      <c r="D23" s="507" t="str">
        <f>'Ergebniseingabe ER'!E27</f>
        <v>S</v>
      </c>
      <c r="E23" s="507"/>
      <c r="F23" s="507"/>
      <c r="G23" s="507">
        <f>'Ergebniseingabe ER'!H27</f>
        <v>1</v>
      </c>
      <c r="H23" s="507"/>
      <c r="I23" s="507"/>
      <c r="J23" s="509" t="str">
        <f>'Ergebniseingabe ER'!K27</f>
        <v>VR</v>
      </c>
      <c r="K23" s="510"/>
      <c r="L23" s="510"/>
      <c r="M23" s="511"/>
      <c r="N23" s="553" t="str">
        <f>'Ergebniseingabe ER'!O27</f>
        <v>A3</v>
      </c>
      <c r="O23" s="501"/>
      <c r="P23" s="501"/>
      <c r="Q23" s="501"/>
      <c r="R23" s="501"/>
      <c r="S23" s="501"/>
      <c r="T23" s="501"/>
      <c r="U23" s="501"/>
      <c r="V23" s="501"/>
      <c r="W23" s="501"/>
      <c r="X23" s="501"/>
      <c r="Y23" s="501"/>
      <c r="Z23" s="501"/>
      <c r="AA23" s="501"/>
      <c r="AB23" s="501"/>
      <c r="AC23" s="501"/>
      <c r="AD23" s="501"/>
      <c r="AE23" s="501"/>
      <c r="AF23" s="501"/>
      <c r="AG23" s="501"/>
      <c r="AH23" s="501"/>
      <c r="AI23" s="159" t="s">
        <v>23</v>
      </c>
      <c r="AJ23" s="501" t="str">
        <f>'Ergebniseingabe ER'!AK27</f>
        <v>A4</v>
      </c>
      <c r="AK23" s="501"/>
      <c r="AL23" s="501"/>
      <c r="AM23" s="501"/>
      <c r="AN23" s="501"/>
      <c r="AO23" s="501"/>
      <c r="AP23" s="501"/>
      <c r="AQ23" s="501"/>
      <c r="AR23" s="501"/>
      <c r="AS23" s="501"/>
      <c r="AT23" s="501"/>
      <c r="AU23" s="501"/>
      <c r="AV23" s="501"/>
      <c r="AW23" s="501"/>
      <c r="AX23" s="501"/>
      <c r="AY23" s="501"/>
      <c r="AZ23" s="501"/>
      <c r="BA23" s="501"/>
      <c r="BB23" s="501"/>
      <c r="BC23" s="501"/>
      <c r="BD23" s="502"/>
      <c r="BE23" s="569" t="str">
        <f>IF('Ergebniseingabe ER'!BF27="","",'Ergebniseingabe ER'!BF27)</f>
        <v/>
      </c>
      <c r="BF23" s="570"/>
      <c r="BG23" s="570"/>
      <c r="BH23" s="575" t="str">
        <f>IF('Ergebniseingabe ER'!BI27="","",'Ergebniseingabe ER'!BI27)</f>
        <v/>
      </c>
      <c r="BI23" s="576"/>
      <c r="BJ23" s="51"/>
      <c r="BK23" s="15"/>
      <c r="CA23" s="47"/>
      <c r="CB23" s="47"/>
      <c r="CC23" s="47"/>
      <c r="CD23" s="47"/>
      <c r="CE23" s="47"/>
      <c r="CF23" s="47"/>
      <c r="CG23" s="48"/>
      <c r="CH23" s="48"/>
      <c r="CI23" s="49"/>
      <c r="CJ23" s="49"/>
      <c r="CK23" s="49"/>
      <c r="CL23" s="49"/>
      <c r="CM23" s="49"/>
      <c r="CN23" s="48"/>
      <c r="CO23" s="48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12"/>
      <c r="DA23" s="12"/>
      <c r="DB23" s="12"/>
      <c r="DC23" s="12"/>
      <c r="DD23" s="12"/>
      <c r="DE23" s="12"/>
      <c r="DF23" s="12"/>
    </row>
    <row r="24" spans="2:132" s="11" customFormat="1" ht="20.25" customHeight="1" thickBot="1">
      <c r="B24" s="499">
        <v>2</v>
      </c>
      <c r="C24" s="500"/>
      <c r="D24" s="500" t="str">
        <f>'Ergebniseingabe ER'!E28</f>
        <v>G</v>
      </c>
      <c r="E24" s="500"/>
      <c r="F24" s="500"/>
      <c r="G24" s="500">
        <f>'Ergebniseingabe ER'!H28</f>
        <v>1</v>
      </c>
      <c r="H24" s="500"/>
      <c r="I24" s="500"/>
      <c r="J24" s="559" t="str">
        <f>'Ergebniseingabe ER'!K28</f>
        <v>VR</v>
      </c>
      <c r="K24" s="560"/>
      <c r="L24" s="560"/>
      <c r="M24" s="561"/>
      <c r="N24" s="512" t="str">
        <f>'Ergebniseingabe ER'!O28</f>
        <v>A1</v>
      </c>
      <c r="O24" s="513"/>
      <c r="P24" s="513"/>
      <c r="Q24" s="513"/>
      <c r="R24" s="513"/>
      <c r="S24" s="513"/>
      <c r="T24" s="513"/>
      <c r="U24" s="513"/>
      <c r="V24" s="513"/>
      <c r="W24" s="513"/>
      <c r="X24" s="513"/>
      <c r="Y24" s="513"/>
      <c r="Z24" s="513"/>
      <c r="AA24" s="513"/>
      <c r="AB24" s="513"/>
      <c r="AC24" s="513"/>
      <c r="AD24" s="513"/>
      <c r="AE24" s="513"/>
      <c r="AF24" s="513"/>
      <c r="AG24" s="513"/>
      <c r="AH24" s="513"/>
      <c r="AI24" s="157" t="s">
        <v>23</v>
      </c>
      <c r="AJ24" s="513" t="str">
        <f>'Ergebniseingabe ER'!AK28</f>
        <v>A2</v>
      </c>
      <c r="AK24" s="513"/>
      <c r="AL24" s="513"/>
      <c r="AM24" s="513"/>
      <c r="AN24" s="513"/>
      <c r="AO24" s="513"/>
      <c r="AP24" s="513"/>
      <c r="AQ24" s="513"/>
      <c r="AR24" s="513"/>
      <c r="AS24" s="513"/>
      <c r="AT24" s="513"/>
      <c r="AU24" s="513"/>
      <c r="AV24" s="513"/>
      <c r="AW24" s="513"/>
      <c r="AX24" s="513"/>
      <c r="AY24" s="513"/>
      <c r="AZ24" s="513"/>
      <c r="BA24" s="513"/>
      <c r="BB24" s="513"/>
      <c r="BC24" s="513"/>
      <c r="BD24" s="562"/>
      <c r="BE24" s="571" t="str">
        <f>IF('Ergebniseingabe ER'!BF28="","",'Ergebniseingabe ER'!BF28)</f>
        <v/>
      </c>
      <c r="BF24" s="572"/>
      <c r="BG24" s="572"/>
      <c r="BH24" s="579" t="str">
        <f>IF('Ergebniseingabe ER'!BI28="","",'Ergebniseingabe ER'!BI28)</f>
        <v/>
      </c>
      <c r="BI24" s="580"/>
      <c r="BJ24" s="51"/>
      <c r="BK24" s="15"/>
      <c r="CG24" s="52"/>
      <c r="CH24" s="52"/>
      <c r="CI24" s="53"/>
      <c r="CJ24" s="53"/>
      <c r="CK24" s="53"/>
      <c r="CL24" s="53"/>
      <c r="CM24" s="53"/>
      <c r="CN24" s="52"/>
      <c r="CO24" s="52"/>
      <c r="CS24" s="47"/>
      <c r="CT24" s="47"/>
      <c r="CU24" s="47"/>
      <c r="CV24" s="47"/>
      <c r="CW24" s="47"/>
      <c r="CX24" s="47"/>
      <c r="CY24" s="47"/>
      <c r="CZ24" s="12"/>
      <c r="DA24" s="12"/>
      <c r="DB24" s="12"/>
      <c r="DC24" s="12"/>
      <c r="DD24" s="12"/>
      <c r="DE24" s="12"/>
      <c r="DF24" s="12"/>
    </row>
    <row r="25" spans="2:132" s="11" customFormat="1" ht="20.25" customHeight="1">
      <c r="B25" s="505">
        <v>3</v>
      </c>
      <c r="C25" s="506"/>
      <c r="D25" s="506" t="str">
        <f>'Ergebniseingabe ER'!E29</f>
        <v>S</v>
      </c>
      <c r="E25" s="506"/>
      <c r="F25" s="506"/>
      <c r="G25" s="506">
        <f>'Ergebniseingabe ER'!H29</f>
        <v>1</v>
      </c>
      <c r="H25" s="506"/>
      <c r="I25" s="506"/>
      <c r="J25" s="535" t="str">
        <f>'Ergebniseingabe ER'!K29</f>
        <v>VR</v>
      </c>
      <c r="K25" s="536"/>
      <c r="L25" s="536"/>
      <c r="M25" s="537"/>
      <c r="N25" s="534" t="str">
        <f>'Ergebniseingabe ER'!O29</f>
        <v>B3</v>
      </c>
      <c r="O25" s="503"/>
      <c r="P25" s="503"/>
      <c r="Q25" s="503"/>
      <c r="R25" s="503"/>
      <c r="S25" s="503"/>
      <c r="T25" s="503"/>
      <c r="U25" s="503"/>
      <c r="V25" s="503"/>
      <c r="W25" s="503"/>
      <c r="X25" s="503"/>
      <c r="Y25" s="503"/>
      <c r="Z25" s="503"/>
      <c r="AA25" s="503"/>
      <c r="AB25" s="503"/>
      <c r="AC25" s="503"/>
      <c r="AD25" s="503"/>
      <c r="AE25" s="503"/>
      <c r="AF25" s="503"/>
      <c r="AG25" s="503"/>
      <c r="AH25" s="503"/>
      <c r="AI25" s="158" t="s">
        <v>23</v>
      </c>
      <c r="AJ25" s="503" t="str">
        <f>'Ergebniseingabe ER'!AK29</f>
        <v>B4</v>
      </c>
      <c r="AK25" s="503"/>
      <c r="AL25" s="503"/>
      <c r="AM25" s="503"/>
      <c r="AN25" s="503"/>
      <c r="AO25" s="503"/>
      <c r="AP25" s="503"/>
      <c r="AQ25" s="503"/>
      <c r="AR25" s="503"/>
      <c r="AS25" s="503"/>
      <c r="AT25" s="503"/>
      <c r="AU25" s="503"/>
      <c r="AV25" s="503"/>
      <c r="AW25" s="503"/>
      <c r="AX25" s="503"/>
      <c r="AY25" s="503"/>
      <c r="AZ25" s="503"/>
      <c r="BA25" s="503"/>
      <c r="BB25" s="503"/>
      <c r="BC25" s="503"/>
      <c r="BD25" s="504"/>
      <c r="BE25" s="577" t="str">
        <f>IF('Ergebniseingabe ER'!BF29="","",'Ergebniseingabe ER'!BF29)</f>
        <v/>
      </c>
      <c r="BF25" s="578"/>
      <c r="BG25" s="578"/>
      <c r="BH25" s="573" t="str">
        <f>IF('Ergebniseingabe ER'!BI29="","",'Ergebniseingabe ER'!BI29)</f>
        <v/>
      </c>
      <c r="BI25" s="574"/>
      <c r="BJ25" s="51"/>
      <c r="BK25" s="15"/>
      <c r="CA25" s="47"/>
      <c r="CB25" s="47"/>
      <c r="CC25" s="47"/>
      <c r="CD25" s="47"/>
      <c r="CE25" s="47"/>
      <c r="CF25" s="47"/>
      <c r="CG25" s="48"/>
      <c r="CH25" s="48"/>
      <c r="CI25" s="49"/>
      <c r="CJ25" s="49"/>
      <c r="CK25" s="49"/>
      <c r="CL25" s="49"/>
      <c r="CM25" s="49"/>
      <c r="CN25" s="48"/>
      <c r="CO25" s="48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12"/>
      <c r="DA25" s="12"/>
      <c r="DB25" s="12"/>
      <c r="DC25" s="12"/>
      <c r="DD25" s="12"/>
      <c r="DE25" s="12"/>
      <c r="DF25" s="12"/>
    </row>
    <row r="26" spans="2:132" s="11" customFormat="1" ht="20.25" customHeight="1" thickBot="1">
      <c r="B26" s="499">
        <v>4</v>
      </c>
      <c r="C26" s="500"/>
      <c r="D26" s="500" t="str">
        <f>'Ergebniseingabe ER'!E30</f>
        <v>G</v>
      </c>
      <c r="E26" s="500"/>
      <c r="F26" s="500"/>
      <c r="G26" s="500">
        <f>'Ergebniseingabe ER'!H30</f>
        <v>1</v>
      </c>
      <c r="H26" s="500"/>
      <c r="I26" s="500"/>
      <c r="J26" s="559" t="str">
        <f>'Ergebniseingabe ER'!K30</f>
        <v>VR</v>
      </c>
      <c r="K26" s="560"/>
      <c r="L26" s="560"/>
      <c r="M26" s="561"/>
      <c r="N26" s="512" t="str">
        <f>'Ergebniseingabe ER'!O30</f>
        <v>B1</v>
      </c>
      <c r="O26" s="513"/>
      <c r="P26" s="513"/>
      <c r="Q26" s="513"/>
      <c r="R26" s="513"/>
      <c r="S26" s="513"/>
      <c r="T26" s="513"/>
      <c r="U26" s="513"/>
      <c r="V26" s="513"/>
      <c r="W26" s="513"/>
      <c r="X26" s="513"/>
      <c r="Y26" s="513"/>
      <c r="Z26" s="513"/>
      <c r="AA26" s="513"/>
      <c r="AB26" s="513"/>
      <c r="AC26" s="513"/>
      <c r="AD26" s="513"/>
      <c r="AE26" s="513"/>
      <c r="AF26" s="513"/>
      <c r="AG26" s="513"/>
      <c r="AH26" s="513"/>
      <c r="AI26" s="157" t="s">
        <v>23</v>
      </c>
      <c r="AJ26" s="513" t="str">
        <f>'Ergebniseingabe ER'!AK30</f>
        <v>B2</v>
      </c>
      <c r="AK26" s="513"/>
      <c r="AL26" s="513"/>
      <c r="AM26" s="513"/>
      <c r="AN26" s="513"/>
      <c r="AO26" s="513"/>
      <c r="AP26" s="513"/>
      <c r="AQ26" s="513"/>
      <c r="AR26" s="513"/>
      <c r="AS26" s="513"/>
      <c r="AT26" s="513"/>
      <c r="AU26" s="513"/>
      <c r="AV26" s="513"/>
      <c r="AW26" s="513"/>
      <c r="AX26" s="513"/>
      <c r="AY26" s="513"/>
      <c r="AZ26" s="513"/>
      <c r="BA26" s="513"/>
      <c r="BB26" s="513"/>
      <c r="BC26" s="513"/>
      <c r="BD26" s="562"/>
      <c r="BE26" s="571" t="str">
        <f>IF('Ergebniseingabe ER'!BF30="","",'Ergebniseingabe ER'!BF30)</f>
        <v/>
      </c>
      <c r="BF26" s="572"/>
      <c r="BG26" s="572"/>
      <c r="BH26" s="579" t="str">
        <f>IF('Ergebniseingabe ER'!BI30="","",'Ergebniseingabe ER'!BI30)</f>
        <v/>
      </c>
      <c r="BI26" s="580"/>
      <c r="BJ26" s="51"/>
      <c r="BK26" s="15"/>
      <c r="CA26" s="47"/>
      <c r="CB26" s="47"/>
      <c r="CC26" s="47"/>
      <c r="CD26" s="47"/>
      <c r="CE26" s="47"/>
      <c r="CF26" s="47"/>
      <c r="CG26" s="48"/>
      <c r="CH26" s="48"/>
      <c r="CI26" s="49"/>
      <c r="CJ26" s="49"/>
      <c r="CK26" s="49"/>
      <c r="CL26" s="49"/>
      <c r="CM26" s="49"/>
      <c r="CN26" s="48"/>
      <c r="CO26" s="48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12"/>
      <c r="DA26" s="12"/>
      <c r="DB26" s="12"/>
      <c r="DC26" s="12"/>
      <c r="DD26" s="12"/>
      <c r="DE26" s="12"/>
      <c r="DF26" s="12"/>
    </row>
    <row r="27" spans="2:132" s="11" customFormat="1" ht="20.25" customHeight="1">
      <c r="B27" s="505">
        <v>5</v>
      </c>
      <c r="C27" s="506"/>
      <c r="D27" s="506" t="str">
        <f>'Ergebniseingabe ER'!E31</f>
        <v>S</v>
      </c>
      <c r="E27" s="506"/>
      <c r="F27" s="506"/>
      <c r="G27" s="506">
        <f>'Ergebniseingabe ER'!H31</f>
        <v>1</v>
      </c>
      <c r="H27" s="506"/>
      <c r="I27" s="506"/>
      <c r="J27" s="535">
        <f>'Ergebniseingabe ER'!K31</f>
        <v>0.47916666666666669</v>
      </c>
      <c r="K27" s="536"/>
      <c r="L27" s="536"/>
      <c r="M27" s="537"/>
      <c r="N27" s="534" t="str">
        <f>'Ergebniseingabe ER'!O31</f>
        <v>A3</v>
      </c>
      <c r="O27" s="503"/>
      <c r="P27" s="503"/>
      <c r="Q27" s="503"/>
      <c r="R27" s="503"/>
      <c r="S27" s="503"/>
      <c r="T27" s="503"/>
      <c r="U27" s="503"/>
      <c r="V27" s="503"/>
      <c r="W27" s="503"/>
      <c r="X27" s="503"/>
      <c r="Y27" s="503"/>
      <c r="Z27" s="503"/>
      <c r="AA27" s="503"/>
      <c r="AB27" s="503"/>
      <c r="AC27" s="503"/>
      <c r="AD27" s="503"/>
      <c r="AE27" s="503"/>
      <c r="AF27" s="503"/>
      <c r="AG27" s="503"/>
      <c r="AH27" s="503"/>
      <c r="AI27" s="158" t="s">
        <v>23</v>
      </c>
      <c r="AJ27" s="503" t="str">
        <f>'Ergebniseingabe ER'!AK31</f>
        <v>B4</v>
      </c>
      <c r="AK27" s="503"/>
      <c r="AL27" s="503"/>
      <c r="AM27" s="503"/>
      <c r="AN27" s="503"/>
      <c r="AO27" s="503"/>
      <c r="AP27" s="503"/>
      <c r="AQ27" s="503"/>
      <c r="AR27" s="503"/>
      <c r="AS27" s="503"/>
      <c r="AT27" s="503"/>
      <c r="AU27" s="503"/>
      <c r="AV27" s="503"/>
      <c r="AW27" s="503"/>
      <c r="AX27" s="503"/>
      <c r="AY27" s="503"/>
      <c r="AZ27" s="503"/>
      <c r="BA27" s="503"/>
      <c r="BB27" s="503"/>
      <c r="BC27" s="503"/>
      <c r="BD27" s="504"/>
      <c r="BE27" s="577" t="str">
        <f>IF('Ergebniseingabe ER'!BF31="","",'Ergebniseingabe ER'!BF31)</f>
        <v/>
      </c>
      <c r="BF27" s="578"/>
      <c r="BG27" s="578"/>
      <c r="BH27" s="573" t="str">
        <f>IF('Ergebniseingabe ER'!BI31="","",'Ergebniseingabe ER'!BI31)</f>
        <v/>
      </c>
      <c r="BI27" s="574"/>
      <c r="BJ27" s="51"/>
      <c r="BK27" s="15"/>
      <c r="CA27" s="47"/>
      <c r="CB27" s="47"/>
      <c r="CC27" s="47"/>
      <c r="CD27" s="47"/>
      <c r="CE27" s="47"/>
      <c r="CF27" s="47"/>
      <c r="CG27" s="48"/>
      <c r="CH27" s="48"/>
      <c r="CI27" s="49"/>
      <c r="CJ27" s="49"/>
      <c r="CK27" s="49"/>
      <c r="CL27" s="49"/>
      <c r="CM27" s="49"/>
      <c r="CN27" s="48"/>
      <c r="CO27" s="48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12"/>
      <c r="DA27" s="12"/>
      <c r="DB27" s="12"/>
      <c r="DC27" s="12"/>
      <c r="DD27" s="12"/>
      <c r="DE27" s="12"/>
      <c r="DF27" s="12"/>
    </row>
    <row r="28" spans="2:132" s="11" customFormat="1" ht="20.25" customHeight="1" thickBot="1">
      <c r="B28" s="499">
        <v>6</v>
      </c>
      <c r="C28" s="500"/>
      <c r="D28" s="500" t="str">
        <f>'Ergebniseingabe ER'!E32</f>
        <v>G</v>
      </c>
      <c r="E28" s="500"/>
      <c r="F28" s="500"/>
      <c r="G28" s="500">
        <f>'Ergebniseingabe ER'!H32</f>
        <v>1</v>
      </c>
      <c r="H28" s="500"/>
      <c r="I28" s="500"/>
      <c r="J28" s="559">
        <f>'Ergebniseingabe ER'!K32</f>
        <v>0.4861111111111111</v>
      </c>
      <c r="K28" s="560"/>
      <c r="L28" s="560"/>
      <c r="M28" s="561"/>
      <c r="N28" s="512" t="str">
        <f>'Ergebniseingabe ER'!O32</f>
        <v>A1</v>
      </c>
      <c r="O28" s="513"/>
      <c r="P28" s="513"/>
      <c r="Q28" s="513"/>
      <c r="R28" s="513"/>
      <c r="S28" s="513"/>
      <c r="T28" s="513"/>
      <c r="U28" s="513"/>
      <c r="V28" s="513"/>
      <c r="W28" s="513"/>
      <c r="X28" s="513"/>
      <c r="Y28" s="513"/>
      <c r="Z28" s="513"/>
      <c r="AA28" s="513"/>
      <c r="AB28" s="513"/>
      <c r="AC28" s="513"/>
      <c r="AD28" s="513"/>
      <c r="AE28" s="513"/>
      <c r="AF28" s="513"/>
      <c r="AG28" s="513"/>
      <c r="AH28" s="513"/>
      <c r="AI28" s="157" t="s">
        <v>23</v>
      </c>
      <c r="AJ28" s="513" t="str">
        <f>'Ergebniseingabe ER'!AK32</f>
        <v>B2</v>
      </c>
      <c r="AK28" s="513"/>
      <c r="AL28" s="513"/>
      <c r="AM28" s="513"/>
      <c r="AN28" s="513"/>
      <c r="AO28" s="513"/>
      <c r="AP28" s="513"/>
      <c r="AQ28" s="513"/>
      <c r="AR28" s="513"/>
      <c r="AS28" s="513"/>
      <c r="AT28" s="513"/>
      <c r="AU28" s="513"/>
      <c r="AV28" s="513"/>
      <c r="AW28" s="513"/>
      <c r="AX28" s="513"/>
      <c r="AY28" s="513"/>
      <c r="AZ28" s="513"/>
      <c r="BA28" s="513"/>
      <c r="BB28" s="513"/>
      <c r="BC28" s="513"/>
      <c r="BD28" s="562"/>
      <c r="BE28" s="571" t="str">
        <f>IF('Ergebniseingabe ER'!BF32="","",'Ergebniseingabe ER'!BF32)</f>
        <v/>
      </c>
      <c r="BF28" s="572"/>
      <c r="BG28" s="572"/>
      <c r="BH28" s="579" t="str">
        <f>IF('Ergebniseingabe ER'!BI32="","",'Ergebniseingabe ER'!BI32)</f>
        <v/>
      </c>
      <c r="BI28" s="580"/>
      <c r="BJ28" s="51"/>
      <c r="BK28" s="15"/>
      <c r="CG28" s="52"/>
      <c r="CH28" s="52"/>
      <c r="CI28" s="53"/>
      <c r="CJ28" s="53"/>
      <c r="CK28" s="53"/>
      <c r="CL28" s="53"/>
      <c r="CM28" s="53"/>
      <c r="CN28" s="52"/>
      <c r="CO28" s="52"/>
      <c r="CS28" s="54"/>
      <c r="CT28" s="54"/>
      <c r="CU28" s="97"/>
      <c r="CV28" s="54"/>
      <c r="CW28" s="55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P28" s="54"/>
      <c r="DQ28" s="54"/>
      <c r="DS28" s="54"/>
      <c r="DT28" s="54"/>
      <c r="DV28" s="54"/>
      <c r="DY28" s="54"/>
      <c r="EA28" s="55"/>
      <c r="EB28" s="55"/>
    </row>
    <row r="29" spans="2:132" s="11" customFormat="1" ht="20.25" customHeight="1">
      <c r="B29" s="505">
        <v>7</v>
      </c>
      <c r="C29" s="506"/>
      <c r="D29" s="506" t="str">
        <f>'Ergebniseingabe ER'!E33</f>
        <v>S</v>
      </c>
      <c r="E29" s="506"/>
      <c r="F29" s="506"/>
      <c r="G29" s="506">
        <f>'Ergebniseingabe ER'!H33</f>
        <v>1</v>
      </c>
      <c r="H29" s="506"/>
      <c r="I29" s="506"/>
      <c r="J29" s="535">
        <f>'Ergebniseingabe ER'!K33</f>
        <v>0.49305555555555552</v>
      </c>
      <c r="K29" s="536"/>
      <c r="L29" s="536"/>
      <c r="M29" s="537"/>
      <c r="N29" s="534" t="str">
        <f>'Ergebniseingabe ER'!O33</f>
        <v>A4</v>
      </c>
      <c r="O29" s="503"/>
      <c r="P29" s="503"/>
      <c r="Q29" s="503"/>
      <c r="R29" s="503"/>
      <c r="S29" s="503"/>
      <c r="T29" s="503"/>
      <c r="U29" s="503"/>
      <c r="V29" s="503"/>
      <c r="W29" s="503"/>
      <c r="X29" s="503"/>
      <c r="Y29" s="503"/>
      <c r="Z29" s="503"/>
      <c r="AA29" s="503"/>
      <c r="AB29" s="503"/>
      <c r="AC29" s="503"/>
      <c r="AD29" s="503"/>
      <c r="AE29" s="503"/>
      <c r="AF29" s="503"/>
      <c r="AG29" s="503"/>
      <c r="AH29" s="503"/>
      <c r="AI29" s="158" t="s">
        <v>23</v>
      </c>
      <c r="AJ29" s="503" t="str">
        <f>'Ergebniseingabe ER'!AK33</f>
        <v>B3</v>
      </c>
      <c r="AK29" s="503"/>
      <c r="AL29" s="503"/>
      <c r="AM29" s="503"/>
      <c r="AN29" s="503"/>
      <c r="AO29" s="503"/>
      <c r="AP29" s="503"/>
      <c r="AQ29" s="503"/>
      <c r="AR29" s="503"/>
      <c r="AS29" s="503"/>
      <c r="AT29" s="503"/>
      <c r="AU29" s="503"/>
      <c r="AV29" s="503"/>
      <c r="AW29" s="503"/>
      <c r="AX29" s="503"/>
      <c r="AY29" s="503"/>
      <c r="AZ29" s="503"/>
      <c r="BA29" s="503"/>
      <c r="BB29" s="503"/>
      <c r="BC29" s="503"/>
      <c r="BD29" s="504"/>
      <c r="BE29" s="577" t="str">
        <f>IF('Ergebniseingabe ER'!BF33="","",'Ergebniseingabe ER'!BF33)</f>
        <v/>
      </c>
      <c r="BF29" s="578"/>
      <c r="BG29" s="578"/>
      <c r="BH29" s="573" t="str">
        <f>IF('Ergebniseingabe ER'!BI33="","",'Ergebniseingabe ER'!BI33)</f>
        <v/>
      </c>
      <c r="BI29" s="574"/>
      <c r="BJ29" s="51"/>
      <c r="BK29" s="15"/>
      <c r="CA29" s="47"/>
      <c r="CB29" s="47"/>
      <c r="CC29" s="47"/>
      <c r="CD29" s="47"/>
      <c r="CE29" s="47"/>
      <c r="CF29" s="47"/>
      <c r="CG29" s="48"/>
      <c r="CH29" s="48"/>
      <c r="CI29" s="49"/>
      <c r="CJ29" s="49"/>
      <c r="CK29" s="49"/>
      <c r="CL29" s="49"/>
      <c r="CM29" s="49"/>
      <c r="CN29" s="48"/>
      <c r="CO29" s="48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12"/>
      <c r="DA29" s="12"/>
      <c r="DB29" s="12"/>
      <c r="DC29" s="12"/>
      <c r="DD29" s="12"/>
      <c r="DE29" s="12"/>
      <c r="DF29" s="12"/>
    </row>
    <row r="30" spans="2:132" s="11" customFormat="1" ht="20.25" customHeight="1" thickBot="1">
      <c r="B30" s="499">
        <v>8</v>
      </c>
      <c r="C30" s="500"/>
      <c r="D30" s="500" t="str">
        <f>'Ergebniseingabe ER'!E34</f>
        <v>G</v>
      </c>
      <c r="E30" s="500"/>
      <c r="F30" s="500"/>
      <c r="G30" s="500">
        <f>'Ergebniseingabe ER'!H34</f>
        <v>1</v>
      </c>
      <c r="H30" s="500"/>
      <c r="I30" s="500"/>
      <c r="J30" s="559">
        <f>'Ergebniseingabe ER'!K34</f>
        <v>0.49999999999999994</v>
      </c>
      <c r="K30" s="560"/>
      <c r="L30" s="560"/>
      <c r="M30" s="561"/>
      <c r="N30" s="512" t="str">
        <f>'Ergebniseingabe ER'!O34</f>
        <v>A2</v>
      </c>
      <c r="O30" s="513"/>
      <c r="P30" s="513"/>
      <c r="Q30" s="513"/>
      <c r="R30" s="513"/>
      <c r="S30" s="513"/>
      <c r="T30" s="513"/>
      <c r="U30" s="513"/>
      <c r="V30" s="513"/>
      <c r="W30" s="513"/>
      <c r="X30" s="513"/>
      <c r="Y30" s="513"/>
      <c r="Z30" s="513"/>
      <c r="AA30" s="513"/>
      <c r="AB30" s="513"/>
      <c r="AC30" s="513"/>
      <c r="AD30" s="513"/>
      <c r="AE30" s="513"/>
      <c r="AF30" s="513"/>
      <c r="AG30" s="513"/>
      <c r="AH30" s="513"/>
      <c r="AI30" s="157" t="s">
        <v>23</v>
      </c>
      <c r="AJ30" s="513" t="str">
        <f>'Ergebniseingabe ER'!AK34</f>
        <v>B1</v>
      </c>
      <c r="AK30" s="513"/>
      <c r="AL30" s="513"/>
      <c r="AM30" s="513"/>
      <c r="AN30" s="513"/>
      <c r="AO30" s="513"/>
      <c r="AP30" s="513"/>
      <c r="AQ30" s="513"/>
      <c r="AR30" s="513"/>
      <c r="AS30" s="513"/>
      <c r="AT30" s="513"/>
      <c r="AU30" s="513"/>
      <c r="AV30" s="513"/>
      <c r="AW30" s="513"/>
      <c r="AX30" s="513"/>
      <c r="AY30" s="513"/>
      <c r="AZ30" s="513"/>
      <c r="BA30" s="513"/>
      <c r="BB30" s="513"/>
      <c r="BC30" s="513"/>
      <c r="BD30" s="562"/>
      <c r="BE30" s="571" t="str">
        <f>IF('Ergebniseingabe ER'!BF34="","",'Ergebniseingabe ER'!BF34)</f>
        <v/>
      </c>
      <c r="BF30" s="572"/>
      <c r="BG30" s="572"/>
      <c r="BH30" s="579" t="str">
        <f>IF('Ergebniseingabe ER'!BI34="","",'Ergebniseingabe ER'!BI34)</f>
        <v/>
      </c>
      <c r="BI30" s="580"/>
      <c r="BJ30" s="51"/>
      <c r="BK30" s="15"/>
      <c r="CA30" s="47"/>
      <c r="CB30" s="47"/>
      <c r="CC30" s="47"/>
      <c r="CD30" s="47"/>
      <c r="CE30" s="47"/>
      <c r="CF30" s="47"/>
      <c r="CG30" s="48"/>
      <c r="CH30" s="48"/>
      <c r="CI30" s="49"/>
      <c r="CJ30" s="49"/>
      <c r="CK30" s="49"/>
      <c r="CL30" s="49"/>
      <c r="CM30" s="49"/>
      <c r="CN30" s="48"/>
      <c r="CO30" s="48"/>
      <c r="CP30" s="47"/>
      <c r="CQ30" s="56"/>
      <c r="CR30" s="54"/>
      <c r="CS30" s="54"/>
      <c r="CT30" s="54"/>
      <c r="CU30" s="97"/>
      <c r="CV30" s="54"/>
      <c r="CW30" s="55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P30" s="54"/>
      <c r="DQ30" s="54"/>
      <c r="DS30" s="54"/>
      <c r="DT30" s="54"/>
      <c r="DV30" s="54"/>
      <c r="DY30" s="54"/>
      <c r="EA30" s="55"/>
      <c r="EB30" s="55"/>
    </row>
    <row r="31" spans="2:132" s="11" customFormat="1" ht="20.25" customHeight="1">
      <c r="B31" s="505">
        <v>9</v>
      </c>
      <c r="C31" s="506"/>
      <c r="D31" s="506" t="str">
        <f>'Ergebniseingabe ER'!E35</f>
        <v>S</v>
      </c>
      <c r="E31" s="506"/>
      <c r="F31" s="506"/>
      <c r="G31" s="506">
        <f>'Ergebniseingabe ER'!H35</f>
        <v>1</v>
      </c>
      <c r="H31" s="506"/>
      <c r="I31" s="506"/>
      <c r="J31" s="535">
        <f>'Ergebniseingabe ER'!K35</f>
        <v>0.50694444444444442</v>
      </c>
      <c r="K31" s="536"/>
      <c r="L31" s="536"/>
      <c r="M31" s="537"/>
      <c r="N31" s="534" t="str">
        <f>'Ergebniseingabe ER'!O35</f>
        <v>A4</v>
      </c>
      <c r="O31" s="503"/>
      <c r="P31" s="503"/>
      <c r="Q31" s="503"/>
      <c r="R31" s="503"/>
      <c r="S31" s="503"/>
      <c r="T31" s="503"/>
      <c r="U31" s="503"/>
      <c r="V31" s="503"/>
      <c r="W31" s="503"/>
      <c r="X31" s="503"/>
      <c r="Y31" s="503"/>
      <c r="Z31" s="503"/>
      <c r="AA31" s="503"/>
      <c r="AB31" s="503"/>
      <c r="AC31" s="503"/>
      <c r="AD31" s="503"/>
      <c r="AE31" s="503"/>
      <c r="AF31" s="503"/>
      <c r="AG31" s="503"/>
      <c r="AH31" s="503"/>
      <c r="AI31" s="158" t="s">
        <v>23</v>
      </c>
      <c r="AJ31" s="503" t="str">
        <f>'Ergebniseingabe ER'!AK35</f>
        <v>B4</v>
      </c>
      <c r="AK31" s="503"/>
      <c r="AL31" s="503"/>
      <c r="AM31" s="503"/>
      <c r="AN31" s="503"/>
      <c r="AO31" s="503"/>
      <c r="AP31" s="503"/>
      <c r="AQ31" s="503"/>
      <c r="AR31" s="503"/>
      <c r="AS31" s="503"/>
      <c r="AT31" s="503"/>
      <c r="AU31" s="503"/>
      <c r="AV31" s="503"/>
      <c r="AW31" s="503"/>
      <c r="AX31" s="503"/>
      <c r="AY31" s="503"/>
      <c r="AZ31" s="503"/>
      <c r="BA31" s="503"/>
      <c r="BB31" s="503"/>
      <c r="BC31" s="503"/>
      <c r="BD31" s="504"/>
      <c r="BE31" s="577" t="str">
        <f>IF('Ergebniseingabe ER'!BF35="","",'Ergebniseingabe ER'!BF35)</f>
        <v/>
      </c>
      <c r="BF31" s="578"/>
      <c r="BG31" s="578"/>
      <c r="BH31" s="573" t="str">
        <f>IF('Ergebniseingabe ER'!BI35="","",'Ergebniseingabe ER'!BI35)</f>
        <v/>
      </c>
      <c r="BI31" s="574"/>
      <c r="BJ31" s="51"/>
      <c r="BK31" s="15"/>
      <c r="CG31" s="52"/>
      <c r="CH31" s="52"/>
      <c r="CI31" s="53"/>
      <c r="CJ31" s="53"/>
      <c r="CK31" s="53"/>
      <c r="CL31" s="53"/>
      <c r="CM31" s="53"/>
      <c r="CN31" s="52"/>
      <c r="CO31" s="52"/>
      <c r="CS31" s="54"/>
      <c r="CT31" s="54"/>
      <c r="CU31" s="97"/>
      <c r="CV31" s="54"/>
      <c r="CW31" s="55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P31" s="54"/>
      <c r="DQ31" s="54"/>
      <c r="DS31" s="54"/>
      <c r="DT31" s="54"/>
      <c r="DV31" s="54"/>
      <c r="DY31" s="54"/>
      <c r="EA31" s="55"/>
      <c r="EB31" s="55"/>
    </row>
    <row r="32" spans="2:132" s="11" customFormat="1" ht="20.25" customHeight="1" thickBot="1">
      <c r="B32" s="499">
        <v>10</v>
      </c>
      <c r="C32" s="500"/>
      <c r="D32" s="500" t="str">
        <f>'Ergebniseingabe ER'!E36</f>
        <v>G</v>
      </c>
      <c r="E32" s="500"/>
      <c r="F32" s="500"/>
      <c r="G32" s="500">
        <f>'Ergebniseingabe ER'!H36</f>
        <v>1</v>
      </c>
      <c r="H32" s="500"/>
      <c r="I32" s="500"/>
      <c r="J32" s="559">
        <f>'Ergebniseingabe ER'!K36</f>
        <v>0.51388888888888884</v>
      </c>
      <c r="K32" s="560"/>
      <c r="L32" s="560"/>
      <c r="M32" s="561"/>
      <c r="N32" s="512" t="str">
        <f>'Ergebniseingabe ER'!O36</f>
        <v>A2</v>
      </c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  <c r="AH32" s="513"/>
      <c r="AI32" s="157" t="s">
        <v>23</v>
      </c>
      <c r="AJ32" s="513" t="str">
        <f>'Ergebniseingabe ER'!AK36</f>
        <v>B2</v>
      </c>
      <c r="AK32" s="513"/>
      <c r="AL32" s="513"/>
      <c r="AM32" s="513"/>
      <c r="AN32" s="513"/>
      <c r="AO32" s="513"/>
      <c r="AP32" s="513"/>
      <c r="AQ32" s="513"/>
      <c r="AR32" s="513"/>
      <c r="AS32" s="513"/>
      <c r="AT32" s="513"/>
      <c r="AU32" s="513"/>
      <c r="AV32" s="513"/>
      <c r="AW32" s="513"/>
      <c r="AX32" s="513"/>
      <c r="AY32" s="513"/>
      <c r="AZ32" s="513"/>
      <c r="BA32" s="513"/>
      <c r="BB32" s="513"/>
      <c r="BC32" s="513"/>
      <c r="BD32" s="562"/>
      <c r="BE32" s="571" t="str">
        <f>IF('Ergebniseingabe ER'!BF36="","",'Ergebniseingabe ER'!BF36)</f>
        <v/>
      </c>
      <c r="BF32" s="572"/>
      <c r="BG32" s="572"/>
      <c r="BH32" s="579" t="str">
        <f>IF('Ergebniseingabe ER'!BI36="","",'Ergebniseingabe ER'!BI36)</f>
        <v/>
      </c>
      <c r="BI32" s="580"/>
      <c r="BJ32" s="51"/>
      <c r="BK32" s="15"/>
      <c r="CA32" s="47"/>
      <c r="CB32" s="47"/>
      <c r="CC32" s="47"/>
      <c r="CD32" s="47"/>
      <c r="CE32" s="47"/>
      <c r="CF32" s="47"/>
      <c r="CG32" s="48"/>
      <c r="CH32" s="48"/>
      <c r="CI32" s="49"/>
      <c r="CJ32" s="49"/>
      <c r="CK32" s="49"/>
      <c r="CL32" s="49"/>
      <c r="CM32" s="49"/>
      <c r="CN32" s="48"/>
      <c r="CO32" s="48"/>
      <c r="CP32" s="47"/>
      <c r="CW32" s="55"/>
      <c r="CX32" s="47"/>
      <c r="CY32" s="47"/>
      <c r="CZ32" s="12"/>
      <c r="DA32" s="12"/>
      <c r="DB32" s="12"/>
      <c r="DC32" s="12"/>
      <c r="DD32" s="12"/>
      <c r="DE32" s="12"/>
      <c r="DF32" s="12"/>
    </row>
    <row r="33" spans="2:132" s="11" customFormat="1" ht="20.25" customHeight="1">
      <c r="B33" s="505">
        <v>11</v>
      </c>
      <c r="C33" s="506"/>
      <c r="D33" s="506" t="str">
        <f>'Ergebniseingabe ER'!E37</f>
        <v>S</v>
      </c>
      <c r="E33" s="506"/>
      <c r="F33" s="506"/>
      <c r="G33" s="506">
        <f>'Ergebniseingabe ER'!H37</f>
        <v>1</v>
      </c>
      <c r="H33" s="506"/>
      <c r="I33" s="506"/>
      <c r="J33" s="535">
        <f>'Ergebniseingabe ER'!K37</f>
        <v>0.52083333333333326</v>
      </c>
      <c r="K33" s="536"/>
      <c r="L33" s="536"/>
      <c r="M33" s="537"/>
      <c r="N33" s="534" t="str">
        <f>'Ergebniseingabe ER'!O37</f>
        <v>A3</v>
      </c>
      <c r="O33" s="503"/>
      <c r="P33" s="503"/>
      <c r="Q33" s="503"/>
      <c r="R33" s="503"/>
      <c r="S33" s="503"/>
      <c r="T33" s="503"/>
      <c r="U33" s="503"/>
      <c r="V33" s="503"/>
      <c r="W33" s="503"/>
      <c r="X33" s="503"/>
      <c r="Y33" s="503"/>
      <c r="Z33" s="503"/>
      <c r="AA33" s="503"/>
      <c r="AB33" s="503"/>
      <c r="AC33" s="503"/>
      <c r="AD33" s="503"/>
      <c r="AE33" s="503"/>
      <c r="AF33" s="503"/>
      <c r="AG33" s="503"/>
      <c r="AH33" s="503"/>
      <c r="AI33" s="158" t="s">
        <v>23</v>
      </c>
      <c r="AJ33" s="503" t="str">
        <f>'Ergebniseingabe ER'!AK37</f>
        <v>B3</v>
      </c>
      <c r="AK33" s="503"/>
      <c r="AL33" s="503"/>
      <c r="AM33" s="503"/>
      <c r="AN33" s="503"/>
      <c r="AO33" s="503"/>
      <c r="AP33" s="503"/>
      <c r="AQ33" s="503"/>
      <c r="AR33" s="503"/>
      <c r="AS33" s="503"/>
      <c r="AT33" s="503"/>
      <c r="AU33" s="503"/>
      <c r="AV33" s="503"/>
      <c r="AW33" s="503"/>
      <c r="AX33" s="503"/>
      <c r="AY33" s="503"/>
      <c r="AZ33" s="503"/>
      <c r="BA33" s="503"/>
      <c r="BB33" s="503"/>
      <c r="BC33" s="503"/>
      <c r="BD33" s="504"/>
      <c r="BE33" s="577" t="str">
        <f>IF('Ergebniseingabe ER'!BF37="","",'Ergebniseingabe ER'!BF37)</f>
        <v/>
      </c>
      <c r="BF33" s="578"/>
      <c r="BG33" s="578"/>
      <c r="BH33" s="573" t="str">
        <f>IF('Ergebniseingabe ER'!BI37="","",'Ergebniseingabe ER'!BI37)</f>
        <v/>
      </c>
      <c r="BI33" s="574"/>
      <c r="BJ33" s="51"/>
      <c r="BK33" s="15"/>
      <c r="CA33" s="47"/>
      <c r="CB33" s="47"/>
      <c r="CC33" s="47"/>
      <c r="CD33" s="47"/>
      <c r="CE33" s="47"/>
      <c r="CF33" s="47"/>
      <c r="CG33" s="48"/>
      <c r="CH33" s="48"/>
      <c r="CI33" s="49"/>
      <c r="CJ33" s="49"/>
      <c r="CK33" s="49"/>
      <c r="CL33" s="49"/>
      <c r="CM33" s="49"/>
      <c r="CN33" s="48"/>
      <c r="CO33" s="48"/>
      <c r="CP33" s="47"/>
      <c r="CQ33" s="56"/>
      <c r="CR33" s="54"/>
      <c r="CS33" s="54"/>
      <c r="CT33" s="54"/>
      <c r="CU33" s="97"/>
      <c r="CV33" s="54"/>
      <c r="CW33" s="55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P33" s="54"/>
      <c r="DQ33" s="54"/>
      <c r="DS33" s="54"/>
      <c r="DT33" s="54"/>
      <c r="DV33" s="54"/>
      <c r="DY33" s="54"/>
      <c r="EA33" s="55"/>
      <c r="EB33" s="55"/>
    </row>
    <row r="34" spans="2:132" s="11" customFormat="1" ht="20.25" customHeight="1" thickBot="1">
      <c r="B34" s="499">
        <v>12</v>
      </c>
      <c r="C34" s="500"/>
      <c r="D34" s="500" t="str">
        <f>'Ergebniseingabe ER'!E38</f>
        <v>G</v>
      </c>
      <c r="E34" s="500"/>
      <c r="F34" s="500"/>
      <c r="G34" s="500">
        <f>'Ergebniseingabe ER'!H38</f>
        <v>1</v>
      </c>
      <c r="H34" s="500"/>
      <c r="I34" s="500"/>
      <c r="J34" s="559">
        <f>'Ergebniseingabe ER'!K38</f>
        <v>0.52777777777777768</v>
      </c>
      <c r="K34" s="560"/>
      <c r="L34" s="560"/>
      <c r="M34" s="561"/>
      <c r="N34" s="512" t="str">
        <f>'Ergebniseingabe ER'!O38</f>
        <v>A1</v>
      </c>
      <c r="O34" s="513"/>
      <c r="P34" s="513"/>
      <c r="Q34" s="513"/>
      <c r="R34" s="513"/>
      <c r="S34" s="513"/>
      <c r="T34" s="513"/>
      <c r="U34" s="513"/>
      <c r="V34" s="513"/>
      <c r="W34" s="513"/>
      <c r="X34" s="513"/>
      <c r="Y34" s="513"/>
      <c r="Z34" s="513"/>
      <c r="AA34" s="513"/>
      <c r="AB34" s="513"/>
      <c r="AC34" s="513"/>
      <c r="AD34" s="513"/>
      <c r="AE34" s="513"/>
      <c r="AF34" s="513"/>
      <c r="AG34" s="513"/>
      <c r="AH34" s="513"/>
      <c r="AI34" s="157" t="s">
        <v>23</v>
      </c>
      <c r="AJ34" s="513" t="str">
        <f>'Ergebniseingabe ER'!AK38</f>
        <v>B1</v>
      </c>
      <c r="AK34" s="513"/>
      <c r="AL34" s="513"/>
      <c r="AM34" s="513"/>
      <c r="AN34" s="513"/>
      <c r="AO34" s="513"/>
      <c r="AP34" s="513"/>
      <c r="AQ34" s="513"/>
      <c r="AR34" s="513"/>
      <c r="AS34" s="513"/>
      <c r="AT34" s="513"/>
      <c r="AU34" s="513"/>
      <c r="AV34" s="513"/>
      <c r="AW34" s="513"/>
      <c r="AX34" s="513"/>
      <c r="AY34" s="513"/>
      <c r="AZ34" s="513"/>
      <c r="BA34" s="513"/>
      <c r="BB34" s="513"/>
      <c r="BC34" s="513"/>
      <c r="BD34" s="562"/>
      <c r="BE34" s="571" t="str">
        <f>IF('Ergebniseingabe ER'!BF38="","",'Ergebniseingabe ER'!BF38)</f>
        <v/>
      </c>
      <c r="BF34" s="572"/>
      <c r="BG34" s="572"/>
      <c r="BH34" s="579" t="str">
        <f>IF('Ergebniseingabe ER'!BI38="","",'Ergebniseingabe ER'!BI38)</f>
        <v/>
      </c>
      <c r="BI34" s="580"/>
      <c r="BJ34" s="51"/>
      <c r="BK34" s="15"/>
      <c r="CA34" s="47"/>
      <c r="CB34" s="47"/>
      <c r="CC34" s="47"/>
      <c r="CD34" s="47"/>
      <c r="CE34" s="47"/>
      <c r="CF34" s="47"/>
      <c r="CG34" s="48"/>
      <c r="CH34" s="48"/>
      <c r="CI34" s="49"/>
      <c r="CJ34" s="49"/>
      <c r="CK34" s="49"/>
      <c r="CL34" s="49"/>
      <c r="CM34" s="49"/>
      <c r="CN34" s="48"/>
      <c r="CO34" s="48"/>
      <c r="CP34" s="47"/>
      <c r="CQ34" s="47"/>
      <c r="CR34" s="47"/>
      <c r="CS34" s="47"/>
      <c r="CT34" s="47"/>
      <c r="CU34" s="47"/>
      <c r="CV34" s="47"/>
      <c r="CW34" s="55"/>
      <c r="CX34" s="47"/>
      <c r="CY34" s="47"/>
      <c r="CZ34" s="12"/>
      <c r="DA34" s="12"/>
      <c r="DB34" s="12"/>
      <c r="DC34" s="12"/>
      <c r="DD34" s="12"/>
      <c r="DE34" s="12"/>
      <c r="DF34" s="12"/>
    </row>
    <row r="35" spans="2:132" s="11" customFormat="1" ht="18" customHeight="1">
      <c r="BI35" s="12"/>
      <c r="BJ35" s="12"/>
      <c r="BK35" s="12"/>
      <c r="BL35" s="12"/>
      <c r="BM35" s="12"/>
      <c r="BN35" s="13"/>
      <c r="BO35" s="14"/>
      <c r="BP35" s="14"/>
      <c r="BQ35" s="14"/>
      <c r="BR35" s="13"/>
      <c r="BS35" s="14"/>
      <c r="BT35" s="14"/>
      <c r="BU35" s="14"/>
      <c r="BV35" s="14"/>
      <c r="BW35" s="14"/>
      <c r="BX35" s="12"/>
      <c r="BY35" s="12"/>
      <c r="BZ35" s="12"/>
      <c r="CA35" s="12"/>
      <c r="CB35" s="12"/>
    </row>
    <row r="36" spans="2:132" s="11" customFormat="1" ht="18" customHeight="1" thickBot="1">
      <c r="J36" s="43" t="s">
        <v>52</v>
      </c>
      <c r="BJ36" s="12"/>
      <c r="BK36" s="12"/>
      <c r="BL36" s="12"/>
      <c r="BM36" s="12"/>
      <c r="BN36" s="12"/>
      <c r="BO36" s="13"/>
      <c r="BP36" s="14"/>
      <c r="BQ36" s="14"/>
      <c r="BR36" s="14"/>
      <c r="BS36" s="13"/>
      <c r="BT36" s="14"/>
      <c r="BU36" s="14"/>
      <c r="BV36" s="14"/>
      <c r="BW36" s="52"/>
      <c r="BX36" s="14"/>
      <c r="BY36" s="12"/>
      <c r="BZ36" s="12"/>
      <c r="CA36" s="12"/>
      <c r="CB36" s="12"/>
      <c r="CC36" s="12"/>
    </row>
    <row r="37" spans="2:132" s="11" customFormat="1" ht="18" customHeight="1">
      <c r="B37" s="57"/>
      <c r="C37" s="57"/>
      <c r="D37" s="57"/>
      <c r="E37" s="57"/>
      <c r="F37" s="57"/>
      <c r="G37" s="57"/>
      <c r="H37" s="57"/>
      <c r="J37" s="43"/>
      <c r="AG37" s="695" t="str">
        <f>L45</f>
        <v>A3</v>
      </c>
      <c r="AH37" s="696"/>
      <c r="AI37" s="697"/>
      <c r="AJ37" s="704" t="str">
        <f>L46</f>
        <v>A4</v>
      </c>
      <c r="AK37" s="696"/>
      <c r="AL37" s="697"/>
      <c r="AM37" s="704" t="str">
        <f>L47</f>
        <v>B4</v>
      </c>
      <c r="AN37" s="696"/>
      <c r="AO37" s="697"/>
      <c r="AP37" s="704" t="str">
        <f>L48</f>
        <v>B3</v>
      </c>
      <c r="AQ37" s="696"/>
      <c r="AR37" s="707"/>
      <c r="BI37" s="12"/>
      <c r="BJ37" s="12"/>
      <c r="BK37" s="12"/>
      <c r="BL37" s="12"/>
      <c r="BM37" s="12"/>
      <c r="BN37" s="13"/>
      <c r="BO37" s="14"/>
      <c r="BP37" s="14"/>
      <c r="BQ37" s="14"/>
      <c r="BR37" s="13"/>
      <c r="BS37" s="14"/>
      <c r="BT37" s="14"/>
      <c r="BU37" s="14"/>
      <c r="BV37" s="52"/>
      <c r="BW37" s="14"/>
      <c r="BX37" s="12"/>
      <c r="BY37" s="12"/>
      <c r="BZ37" s="12"/>
      <c r="CA37" s="12"/>
      <c r="CB37" s="12"/>
    </row>
    <row r="38" spans="2:132" s="11" customFormat="1" ht="18" customHeight="1">
      <c r="B38" s="57"/>
      <c r="C38" s="57"/>
      <c r="D38" s="57"/>
      <c r="E38" s="57"/>
      <c r="F38" s="57"/>
      <c r="G38" s="57"/>
      <c r="H38" s="57"/>
      <c r="J38" s="43"/>
      <c r="AG38" s="698"/>
      <c r="AH38" s="699"/>
      <c r="AI38" s="700"/>
      <c r="AJ38" s="705"/>
      <c r="AK38" s="699"/>
      <c r="AL38" s="700"/>
      <c r="AM38" s="705"/>
      <c r="AN38" s="699"/>
      <c r="AO38" s="700"/>
      <c r="AP38" s="705"/>
      <c r="AQ38" s="699"/>
      <c r="AR38" s="708"/>
      <c r="BI38" s="12"/>
      <c r="BJ38" s="12"/>
      <c r="BK38" s="12"/>
      <c r="BL38" s="12"/>
      <c r="BM38" s="12"/>
      <c r="BN38" s="13"/>
      <c r="BO38" s="14"/>
      <c r="BP38" s="14"/>
      <c r="BQ38" s="14"/>
      <c r="BR38" s="13"/>
      <c r="BS38" s="14"/>
      <c r="BT38" s="14"/>
      <c r="BU38" s="14"/>
      <c r="BV38" s="52"/>
      <c r="BW38" s="14"/>
      <c r="BX38" s="12"/>
      <c r="BY38" s="12"/>
      <c r="BZ38" s="12"/>
      <c r="CA38" s="12"/>
      <c r="CB38" s="12"/>
    </row>
    <row r="39" spans="2:132" s="11" customFormat="1" ht="18" customHeight="1">
      <c r="B39" s="57"/>
      <c r="C39" s="57"/>
      <c r="D39" s="57"/>
      <c r="E39" s="57"/>
      <c r="F39" s="57"/>
      <c r="G39" s="57"/>
      <c r="H39" s="57"/>
      <c r="J39" s="43"/>
      <c r="AG39" s="698"/>
      <c r="AH39" s="699"/>
      <c r="AI39" s="700"/>
      <c r="AJ39" s="705"/>
      <c r="AK39" s="699"/>
      <c r="AL39" s="700"/>
      <c r="AM39" s="705"/>
      <c r="AN39" s="699"/>
      <c r="AO39" s="700"/>
      <c r="AP39" s="705"/>
      <c r="AQ39" s="699"/>
      <c r="AR39" s="708"/>
      <c r="BI39" s="12"/>
      <c r="BJ39" s="12"/>
      <c r="BK39" s="12"/>
      <c r="BL39" s="12"/>
      <c r="BM39" s="12"/>
      <c r="BN39" s="13"/>
      <c r="BO39" s="14"/>
      <c r="BP39" s="14"/>
      <c r="BQ39" s="14"/>
      <c r="BR39" s="13"/>
      <c r="BS39" s="14"/>
      <c r="BT39" s="14"/>
      <c r="BU39" s="14"/>
      <c r="BV39" s="52"/>
      <c r="BW39" s="14"/>
      <c r="BX39" s="12"/>
      <c r="BY39" s="12"/>
      <c r="BZ39" s="12"/>
      <c r="CA39" s="12"/>
      <c r="CB39" s="12"/>
    </row>
    <row r="40" spans="2:132" s="11" customFormat="1" ht="18" customHeight="1">
      <c r="B40" s="57"/>
      <c r="C40" s="57"/>
      <c r="D40" s="57"/>
      <c r="E40" s="57"/>
      <c r="F40" s="57"/>
      <c r="G40" s="57"/>
      <c r="H40" s="57"/>
      <c r="J40" s="43"/>
      <c r="AG40" s="698"/>
      <c r="AH40" s="699"/>
      <c r="AI40" s="700"/>
      <c r="AJ40" s="705"/>
      <c r="AK40" s="699"/>
      <c r="AL40" s="700"/>
      <c r="AM40" s="705"/>
      <c r="AN40" s="699"/>
      <c r="AO40" s="700"/>
      <c r="AP40" s="705"/>
      <c r="AQ40" s="699"/>
      <c r="AR40" s="708"/>
      <c r="BI40" s="12"/>
      <c r="BJ40" s="12"/>
      <c r="BK40" s="12"/>
      <c r="BL40" s="12"/>
      <c r="BM40" s="12"/>
      <c r="BN40" s="13"/>
      <c r="BO40" s="14"/>
      <c r="BP40" s="14"/>
      <c r="BQ40" s="14"/>
      <c r="BR40" s="13"/>
      <c r="BS40" s="14"/>
      <c r="BT40" s="14"/>
      <c r="BU40" s="14"/>
      <c r="BV40" s="52"/>
      <c r="BW40" s="14"/>
      <c r="BX40" s="12"/>
      <c r="BY40" s="12"/>
      <c r="BZ40" s="12"/>
      <c r="CA40" s="12"/>
      <c r="CB40" s="12"/>
    </row>
    <row r="41" spans="2:132" s="11" customFormat="1" ht="18" customHeight="1">
      <c r="B41" s="57"/>
      <c r="C41" s="57"/>
      <c r="D41" s="57"/>
      <c r="E41" s="57"/>
      <c r="F41" s="57"/>
      <c r="G41" s="57"/>
      <c r="H41" s="57"/>
      <c r="J41" s="43"/>
      <c r="AG41" s="698"/>
      <c r="AH41" s="699"/>
      <c r="AI41" s="700"/>
      <c r="AJ41" s="705"/>
      <c r="AK41" s="699"/>
      <c r="AL41" s="700"/>
      <c r="AM41" s="705"/>
      <c r="AN41" s="699"/>
      <c r="AO41" s="700"/>
      <c r="AP41" s="705"/>
      <c r="AQ41" s="699"/>
      <c r="AR41" s="708"/>
      <c r="BI41" s="12"/>
      <c r="BJ41" s="12"/>
      <c r="BK41" s="12"/>
      <c r="BL41" s="12"/>
      <c r="BM41" s="12"/>
      <c r="BN41" s="13"/>
      <c r="BO41" s="14"/>
      <c r="BP41" s="14"/>
      <c r="BQ41" s="14"/>
      <c r="BR41" s="13"/>
      <c r="BS41" s="14"/>
      <c r="BT41" s="14"/>
      <c r="BU41" s="14"/>
      <c r="BV41" s="52"/>
      <c r="BW41" s="14"/>
      <c r="BX41" s="12"/>
      <c r="BY41" s="12"/>
      <c r="BZ41" s="12"/>
      <c r="CA41" s="12"/>
      <c r="CB41" s="12"/>
    </row>
    <row r="42" spans="2:132" s="11" customFormat="1" ht="18" customHeight="1">
      <c r="B42" s="57"/>
      <c r="C42" s="57"/>
      <c r="D42" s="57"/>
      <c r="E42" s="57"/>
      <c r="F42" s="57"/>
      <c r="G42" s="57"/>
      <c r="H42" s="57"/>
      <c r="J42" s="43"/>
      <c r="AG42" s="698"/>
      <c r="AH42" s="699"/>
      <c r="AI42" s="700"/>
      <c r="AJ42" s="705"/>
      <c r="AK42" s="699"/>
      <c r="AL42" s="700"/>
      <c r="AM42" s="705"/>
      <c r="AN42" s="699"/>
      <c r="AO42" s="700"/>
      <c r="AP42" s="705"/>
      <c r="AQ42" s="699"/>
      <c r="AR42" s="708"/>
      <c r="BI42" s="12"/>
      <c r="BJ42" s="12"/>
      <c r="BK42" s="12"/>
      <c r="BL42" s="12"/>
      <c r="BM42" s="12"/>
      <c r="BN42" s="13"/>
      <c r="BO42" s="14"/>
      <c r="BP42" s="14"/>
      <c r="BQ42" s="14"/>
      <c r="BR42" s="13"/>
      <c r="BS42" s="14"/>
      <c r="BT42" s="14"/>
      <c r="BU42" s="14"/>
      <c r="BV42" s="52"/>
      <c r="BW42" s="14"/>
      <c r="BX42" s="12"/>
      <c r="BY42" s="12"/>
      <c r="BZ42" s="12"/>
      <c r="CA42" s="12"/>
      <c r="CB42" s="12"/>
    </row>
    <row r="43" spans="2:132" s="11" customFormat="1" ht="18" customHeight="1" thickBot="1">
      <c r="B43" s="238" t="s">
        <v>26</v>
      </c>
      <c r="C43" s="239"/>
      <c r="D43" s="239"/>
      <c r="E43" s="239"/>
      <c r="F43" s="239"/>
      <c r="G43" s="239"/>
      <c r="H43" s="240"/>
      <c r="AG43" s="698"/>
      <c r="AH43" s="699"/>
      <c r="AI43" s="700"/>
      <c r="AJ43" s="705"/>
      <c r="AK43" s="699"/>
      <c r="AL43" s="700"/>
      <c r="AM43" s="705"/>
      <c r="AN43" s="699"/>
      <c r="AO43" s="700"/>
      <c r="AP43" s="705"/>
      <c r="AQ43" s="699"/>
      <c r="AR43" s="708"/>
      <c r="BI43" s="12"/>
      <c r="BJ43" s="12"/>
      <c r="BK43" s="12"/>
      <c r="BL43" s="12"/>
      <c r="BM43" s="12"/>
      <c r="BN43" s="13"/>
      <c r="BO43" s="14"/>
      <c r="BP43" s="14"/>
      <c r="BQ43" s="14"/>
      <c r="BR43" s="13"/>
      <c r="BS43" s="14"/>
      <c r="BT43" s="14"/>
      <c r="BU43" s="14"/>
      <c r="BV43" s="52"/>
      <c r="BW43" s="14"/>
      <c r="BX43" s="12"/>
      <c r="BY43" s="12"/>
      <c r="BZ43" s="12"/>
      <c r="CA43" s="12"/>
      <c r="CB43" s="12"/>
    </row>
    <row r="44" spans="2:132" s="11" customFormat="1" ht="18" customHeight="1" thickBot="1">
      <c r="B44" s="641" t="s">
        <v>27</v>
      </c>
      <c r="C44" s="642"/>
      <c r="D44" s="642"/>
      <c r="E44" s="643"/>
      <c r="F44" s="641" t="s">
        <v>28</v>
      </c>
      <c r="G44" s="642"/>
      <c r="H44" s="643"/>
      <c r="J44" s="710" t="str">
        <f>'Ergebniseingabe ER'!K48</f>
        <v>Silberrunde</v>
      </c>
      <c r="K44" s="691"/>
      <c r="L44" s="691"/>
      <c r="M44" s="691"/>
      <c r="N44" s="691"/>
      <c r="O44" s="691"/>
      <c r="P44" s="691"/>
      <c r="Q44" s="691"/>
      <c r="R44" s="691"/>
      <c r="S44" s="691"/>
      <c r="T44" s="691"/>
      <c r="U44" s="691"/>
      <c r="V44" s="691"/>
      <c r="W44" s="691"/>
      <c r="X44" s="691"/>
      <c r="Y44" s="691"/>
      <c r="Z44" s="691"/>
      <c r="AA44" s="691"/>
      <c r="AB44" s="691"/>
      <c r="AC44" s="691"/>
      <c r="AD44" s="691"/>
      <c r="AE44" s="691"/>
      <c r="AF44" s="692"/>
      <c r="AG44" s="701"/>
      <c r="AH44" s="702"/>
      <c r="AI44" s="703"/>
      <c r="AJ44" s="706"/>
      <c r="AK44" s="702"/>
      <c r="AL44" s="703"/>
      <c r="AM44" s="706"/>
      <c r="AN44" s="702"/>
      <c r="AO44" s="703"/>
      <c r="AP44" s="706"/>
      <c r="AQ44" s="702"/>
      <c r="AR44" s="709"/>
      <c r="AS44" s="691" t="s">
        <v>29</v>
      </c>
      <c r="AT44" s="691"/>
      <c r="AU44" s="693"/>
      <c r="AV44" s="690" t="s">
        <v>30</v>
      </c>
      <c r="AW44" s="691"/>
      <c r="AX44" s="693"/>
      <c r="AY44" s="690" t="s">
        <v>31</v>
      </c>
      <c r="AZ44" s="691"/>
      <c r="BA44" s="693"/>
      <c r="BB44" s="690" t="s">
        <v>32</v>
      </c>
      <c r="BC44" s="691"/>
      <c r="BD44" s="693"/>
      <c r="BE44" s="694" t="s">
        <v>33</v>
      </c>
      <c r="BF44" s="694"/>
      <c r="BG44" s="694"/>
      <c r="BH44" s="694"/>
      <c r="BI44" s="694"/>
      <c r="BJ44" s="694" t="s">
        <v>34</v>
      </c>
      <c r="BK44" s="694"/>
      <c r="BL44" s="690"/>
      <c r="BM44" s="690" t="s">
        <v>35</v>
      </c>
      <c r="BN44" s="691"/>
      <c r="BO44" s="692"/>
      <c r="CG44" s="52"/>
      <c r="CH44" s="52"/>
      <c r="CI44" s="52"/>
      <c r="CJ44" s="12"/>
      <c r="CK44" s="12"/>
      <c r="CL44" s="12"/>
      <c r="CM44" s="12"/>
      <c r="CN44" s="12"/>
      <c r="CO44" s="13"/>
      <c r="CP44" s="13"/>
      <c r="CQ44" s="13"/>
      <c r="CR44" s="13"/>
      <c r="CS44" s="13"/>
      <c r="CT44" s="14"/>
      <c r="CU44" s="14"/>
      <c r="CV44" s="14"/>
      <c r="CW44" s="52"/>
      <c r="CX44" s="14"/>
      <c r="CY44" s="12"/>
      <c r="CZ44" s="12"/>
      <c r="DA44" s="12"/>
      <c r="DB44" s="12"/>
      <c r="DC44" s="12"/>
    </row>
    <row r="45" spans="2:132" s="11" customFormat="1" ht="20.25" customHeight="1">
      <c r="B45" s="568" t="str">
        <f>IF('Ergebniseingabe ER'!C49="","",'Ergebniseingabe ER'!C49)</f>
        <v/>
      </c>
      <c r="C45" s="568"/>
      <c r="D45" s="568"/>
      <c r="E45" s="568"/>
      <c r="F45" s="568" t="str">
        <f>IF('Ergebniseingabe ER'!G49="","",'Ergebniseingabe ER'!G49)</f>
        <v/>
      </c>
      <c r="G45" s="568"/>
      <c r="H45" s="568"/>
      <c r="J45" s="563" t="str">
        <f>'Ergebniseingabe ER'!K49</f>
        <v/>
      </c>
      <c r="K45" s="564"/>
      <c r="L45" s="566" t="str">
        <f>'Ergebniseingabe ER'!M49</f>
        <v>A3</v>
      </c>
      <c r="M45" s="567"/>
      <c r="N45" s="567"/>
      <c r="O45" s="567"/>
      <c r="P45" s="567"/>
      <c r="Q45" s="567"/>
      <c r="R45" s="567"/>
      <c r="S45" s="567"/>
      <c r="T45" s="567"/>
      <c r="U45" s="567"/>
      <c r="V45" s="567"/>
      <c r="W45" s="567"/>
      <c r="X45" s="567"/>
      <c r="Y45" s="567"/>
      <c r="Z45" s="567"/>
      <c r="AA45" s="567"/>
      <c r="AB45" s="567"/>
      <c r="AC45" s="567"/>
      <c r="AD45" s="567"/>
      <c r="AE45" s="567"/>
      <c r="AF45" s="567"/>
      <c r="AG45" s="647"/>
      <c r="AH45" s="647"/>
      <c r="AI45" s="648"/>
      <c r="AJ45" s="612" t="str">
        <f>'Ergebniseingabe ER'!AK49</f>
        <v/>
      </c>
      <c r="AK45" s="613"/>
      <c r="AL45" s="619"/>
      <c r="AM45" s="612" t="str">
        <f>'Ergebniseingabe ER'!AN49</f>
        <v/>
      </c>
      <c r="AN45" s="613"/>
      <c r="AO45" s="619"/>
      <c r="AP45" s="617" t="str">
        <f>'Ergebniseingabe ER'!AQ49</f>
        <v/>
      </c>
      <c r="AQ45" s="606"/>
      <c r="AR45" s="606"/>
      <c r="AS45" s="606" t="str">
        <f>'Ergebniseingabe ER'!AT49</f>
        <v/>
      </c>
      <c r="AT45" s="606"/>
      <c r="AU45" s="607"/>
      <c r="AV45" s="591" t="str">
        <f>'Ergebniseingabe ER'!AW49</f>
        <v/>
      </c>
      <c r="AW45" s="591"/>
      <c r="AX45" s="591"/>
      <c r="AY45" s="591" t="str">
        <f>'Ergebniseingabe ER'!AZ49</f>
        <v/>
      </c>
      <c r="AZ45" s="591"/>
      <c r="BA45" s="591"/>
      <c r="BB45" s="591" t="str">
        <f>'Ergebniseingabe ER'!BC49</f>
        <v/>
      </c>
      <c r="BC45" s="591"/>
      <c r="BD45" s="591"/>
      <c r="BE45" s="613" t="str">
        <f>'Ergebniseingabe ER'!BF49</f>
        <v/>
      </c>
      <c r="BF45" s="613"/>
      <c r="BG45" s="155" t="str">
        <f>'Ergebniseingabe ER'!BH49</f>
        <v/>
      </c>
      <c r="BH45" s="619" t="str">
        <f>'Ergebniseingabe ER'!BI49</f>
        <v/>
      </c>
      <c r="BI45" s="591"/>
      <c r="BJ45" s="603" t="str">
        <f>'Ergebniseingabe ER'!BK49</f>
        <v/>
      </c>
      <c r="BK45" s="603"/>
      <c r="BL45" s="604"/>
      <c r="BM45" s="591" t="str">
        <f>'Ergebniseingabe ER'!BN49</f>
        <v/>
      </c>
      <c r="BN45" s="591"/>
      <c r="BO45" s="617"/>
      <c r="CG45" s="52"/>
      <c r="CH45" s="52"/>
      <c r="CI45" s="52"/>
      <c r="CJ45" s="12"/>
      <c r="CK45" s="12"/>
      <c r="CL45" s="12"/>
      <c r="CM45" s="12"/>
      <c r="CN45" s="12"/>
      <c r="CO45" s="13"/>
      <c r="CP45" s="13"/>
      <c r="CQ45" s="13"/>
      <c r="CR45" s="13"/>
      <c r="CS45" s="13"/>
      <c r="CT45" s="14"/>
      <c r="CU45" s="14"/>
      <c r="CV45" s="14"/>
      <c r="CW45" s="52"/>
      <c r="CX45" s="14"/>
      <c r="CY45" s="12"/>
      <c r="CZ45" s="12"/>
      <c r="DA45" s="12"/>
      <c r="DB45" s="12"/>
      <c r="DC45" s="12"/>
    </row>
    <row r="46" spans="2:132" s="11" customFormat="1" ht="20.25" customHeight="1">
      <c r="B46" s="568" t="str">
        <f>IF('Ergebniseingabe ER'!C50="","",'Ergebniseingabe ER'!C50)</f>
        <v/>
      </c>
      <c r="C46" s="568"/>
      <c r="D46" s="568"/>
      <c r="E46" s="568"/>
      <c r="F46" s="568" t="str">
        <f>IF('Ergebniseingabe ER'!G50="","",'Ergebniseingabe ER'!G50)</f>
        <v/>
      </c>
      <c r="G46" s="568"/>
      <c r="H46" s="568"/>
      <c r="J46" s="621" t="str">
        <f>'Ergebniseingabe ER'!K50</f>
        <v/>
      </c>
      <c r="K46" s="622"/>
      <c r="L46" s="639" t="str">
        <f>'Ergebniseingabe ER'!M50</f>
        <v>A4</v>
      </c>
      <c r="M46" s="640"/>
      <c r="N46" s="640"/>
      <c r="O46" s="640"/>
      <c r="P46" s="640"/>
      <c r="Q46" s="640"/>
      <c r="R46" s="640"/>
      <c r="S46" s="640"/>
      <c r="T46" s="640"/>
      <c r="U46" s="640"/>
      <c r="V46" s="640"/>
      <c r="W46" s="640"/>
      <c r="X46" s="640"/>
      <c r="Y46" s="640"/>
      <c r="Z46" s="640"/>
      <c r="AA46" s="640"/>
      <c r="AB46" s="640"/>
      <c r="AC46" s="640"/>
      <c r="AD46" s="640"/>
      <c r="AE46" s="640"/>
      <c r="AF46" s="640"/>
      <c r="AG46" s="554" t="str">
        <f>'Ergebniseingabe ER'!AH50</f>
        <v/>
      </c>
      <c r="AH46" s="554"/>
      <c r="AI46" s="555"/>
      <c r="AJ46" s="656"/>
      <c r="AK46" s="657"/>
      <c r="AL46" s="658"/>
      <c r="AM46" s="598" t="str">
        <f>'Ergebniseingabe ER'!AN50</f>
        <v/>
      </c>
      <c r="AN46" s="599"/>
      <c r="AO46" s="618"/>
      <c r="AP46" s="608" t="str">
        <f>'Ergebniseingabe ER'!AQ50</f>
        <v/>
      </c>
      <c r="AQ46" s="554"/>
      <c r="AR46" s="554"/>
      <c r="AS46" s="554" t="str">
        <f>'Ergebniseingabe ER'!AT50</f>
        <v/>
      </c>
      <c r="AT46" s="554"/>
      <c r="AU46" s="555"/>
      <c r="AV46" s="556" t="str">
        <f>'Ergebniseingabe ER'!AW50</f>
        <v/>
      </c>
      <c r="AW46" s="556"/>
      <c r="AX46" s="556"/>
      <c r="AY46" s="556" t="str">
        <f>'Ergebniseingabe ER'!AZ50</f>
        <v/>
      </c>
      <c r="AZ46" s="556"/>
      <c r="BA46" s="556"/>
      <c r="BB46" s="556" t="str">
        <f>'Ergebniseingabe ER'!BC50</f>
        <v/>
      </c>
      <c r="BC46" s="556"/>
      <c r="BD46" s="556"/>
      <c r="BE46" s="599" t="str">
        <f>'Ergebniseingabe ER'!BF50</f>
        <v/>
      </c>
      <c r="BF46" s="599"/>
      <c r="BG46" s="156" t="str">
        <f>'Ergebniseingabe ER'!BH50</f>
        <v/>
      </c>
      <c r="BH46" s="618" t="str">
        <f>'Ergebniseingabe ER'!BI50</f>
        <v/>
      </c>
      <c r="BI46" s="556"/>
      <c r="BJ46" s="601" t="str">
        <f>'Ergebniseingabe ER'!BK50</f>
        <v/>
      </c>
      <c r="BK46" s="601"/>
      <c r="BL46" s="602"/>
      <c r="BM46" s="556" t="str">
        <f>'Ergebniseingabe ER'!BN50</f>
        <v/>
      </c>
      <c r="BN46" s="556"/>
      <c r="BO46" s="608"/>
      <c r="CG46" s="52"/>
      <c r="CH46" s="52"/>
      <c r="CI46" s="52"/>
      <c r="CJ46" s="12"/>
      <c r="CK46" s="12"/>
      <c r="CL46" s="12"/>
      <c r="CM46" s="12"/>
      <c r="CN46" s="12"/>
      <c r="CO46" s="13"/>
      <c r="CP46" s="13"/>
      <c r="CQ46" s="13"/>
      <c r="CR46" s="13"/>
      <c r="CS46" s="13"/>
      <c r="CT46" s="14"/>
      <c r="CU46" s="14"/>
      <c r="CV46" s="14"/>
      <c r="CW46" s="52"/>
      <c r="CX46" s="14"/>
      <c r="CY46" s="12"/>
      <c r="CZ46" s="12"/>
      <c r="DA46" s="12"/>
      <c r="DB46" s="12"/>
      <c r="DC46" s="12"/>
    </row>
    <row r="47" spans="2:132" s="11" customFormat="1" ht="20.25" customHeight="1">
      <c r="B47" s="568" t="str">
        <f>IF('Ergebniseingabe ER'!C51="","",'Ergebniseingabe ER'!C51)</f>
        <v/>
      </c>
      <c r="C47" s="568"/>
      <c r="D47" s="568"/>
      <c r="E47" s="568"/>
      <c r="F47" s="568" t="str">
        <f>IF('Ergebniseingabe ER'!G51="","",'Ergebniseingabe ER'!G51)</f>
        <v/>
      </c>
      <c r="G47" s="568"/>
      <c r="H47" s="568"/>
      <c r="J47" s="621" t="str">
        <f>'Ergebniseingabe ER'!K51</f>
        <v/>
      </c>
      <c r="K47" s="622"/>
      <c r="L47" s="639" t="str">
        <f>'Ergebniseingabe ER'!M51</f>
        <v>B4</v>
      </c>
      <c r="M47" s="640"/>
      <c r="N47" s="640"/>
      <c r="O47" s="640"/>
      <c r="P47" s="640"/>
      <c r="Q47" s="640"/>
      <c r="R47" s="640"/>
      <c r="S47" s="640"/>
      <c r="T47" s="640"/>
      <c r="U47" s="640"/>
      <c r="V47" s="640"/>
      <c r="W47" s="640"/>
      <c r="X47" s="640"/>
      <c r="Y47" s="640"/>
      <c r="Z47" s="640"/>
      <c r="AA47" s="640"/>
      <c r="AB47" s="640"/>
      <c r="AC47" s="640"/>
      <c r="AD47" s="640"/>
      <c r="AE47" s="640"/>
      <c r="AF47" s="640"/>
      <c r="AG47" s="554" t="str">
        <f>'Ergebniseingabe ER'!AH51</f>
        <v/>
      </c>
      <c r="AH47" s="554"/>
      <c r="AI47" s="555"/>
      <c r="AJ47" s="598" t="str">
        <f>'Ergebniseingabe ER'!AK51</f>
        <v/>
      </c>
      <c r="AK47" s="599"/>
      <c r="AL47" s="618"/>
      <c r="AM47" s="656"/>
      <c r="AN47" s="657"/>
      <c r="AO47" s="658"/>
      <c r="AP47" s="608" t="str">
        <f>'Ergebniseingabe ER'!AQ51</f>
        <v/>
      </c>
      <c r="AQ47" s="554"/>
      <c r="AR47" s="554"/>
      <c r="AS47" s="554" t="str">
        <f>'Ergebniseingabe ER'!AT51</f>
        <v/>
      </c>
      <c r="AT47" s="554"/>
      <c r="AU47" s="555"/>
      <c r="AV47" s="556" t="str">
        <f>'Ergebniseingabe ER'!AW51</f>
        <v/>
      </c>
      <c r="AW47" s="556"/>
      <c r="AX47" s="556"/>
      <c r="AY47" s="556" t="str">
        <f>'Ergebniseingabe ER'!AZ51</f>
        <v/>
      </c>
      <c r="AZ47" s="556"/>
      <c r="BA47" s="556"/>
      <c r="BB47" s="556" t="str">
        <f>'Ergebniseingabe ER'!BC51</f>
        <v/>
      </c>
      <c r="BC47" s="556"/>
      <c r="BD47" s="556"/>
      <c r="BE47" s="599" t="str">
        <f>'Ergebniseingabe ER'!BF51</f>
        <v/>
      </c>
      <c r="BF47" s="599"/>
      <c r="BG47" s="156" t="str">
        <f>'Ergebniseingabe ER'!BH51</f>
        <v/>
      </c>
      <c r="BH47" s="618" t="str">
        <f>'Ergebniseingabe ER'!BI51</f>
        <v/>
      </c>
      <c r="BI47" s="556"/>
      <c r="BJ47" s="601" t="str">
        <f>'Ergebniseingabe ER'!BK51</f>
        <v/>
      </c>
      <c r="BK47" s="601"/>
      <c r="BL47" s="602"/>
      <c r="BM47" s="556" t="str">
        <f>'Ergebniseingabe ER'!BN51</f>
        <v/>
      </c>
      <c r="BN47" s="556"/>
      <c r="BO47" s="608"/>
      <c r="CG47" s="52"/>
      <c r="CH47" s="52"/>
      <c r="CI47" s="52"/>
      <c r="CJ47" s="12"/>
      <c r="CK47" s="12"/>
      <c r="CL47" s="12"/>
      <c r="CM47" s="12"/>
      <c r="CN47" s="12"/>
      <c r="CO47" s="13"/>
      <c r="CP47" s="13"/>
      <c r="CQ47" s="13"/>
      <c r="CR47" s="13"/>
      <c r="CS47" s="13"/>
      <c r="CT47" s="14"/>
      <c r="CU47" s="14"/>
      <c r="CV47" s="14"/>
      <c r="CW47" s="52"/>
      <c r="CX47" s="14"/>
      <c r="CY47" s="12"/>
      <c r="CZ47" s="12"/>
      <c r="DA47" s="12"/>
      <c r="DB47" s="12"/>
      <c r="DC47" s="12"/>
    </row>
    <row r="48" spans="2:132" s="11" customFormat="1" ht="20.25" customHeight="1" thickBot="1">
      <c r="B48" s="568" t="str">
        <f>IF('Ergebniseingabe ER'!C52="","",'Ergebniseingabe ER'!C52)</f>
        <v/>
      </c>
      <c r="C48" s="568"/>
      <c r="D48" s="568"/>
      <c r="E48" s="568"/>
      <c r="F48" s="568" t="str">
        <f>IF('Ergebniseingabe ER'!G52="","",'Ergebniseingabe ER'!G52)</f>
        <v/>
      </c>
      <c r="G48" s="568"/>
      <c r="H48" s="568"/>
      <c r="J48" s="581" t="str">
        <f>'Ergebniseingabe ER'!K52</f>
        <v/>
      </c>
      <c r="K48" s="582"/>
      <c r="L48" s="652" t="str">
        <f>'Ergebniseingabe ER'!M52</f>
        <v>B3</v>
      </c>
      <c r="M48" s="653"/>
      <c r="N48" s="653"/>
      <c r="O48" s="653"/>
      <c r="P48" s="653"/>
      <c r="Q48" s="653"/>
      <c r="R48" s="653"/>
      <c r="S48" s="653"/>
      <c r="T48" s="653"/>
      <c r="U48" s="653"/>
      <c r="V48" s="653"/>
      <c r="W48" s="653"/>
      <c r="X48" s="653"/>
      <c r="Y48" s="653"/>
      <c r="Z48" s="653"/>
      <c r="AA48" s="653"/>
      <c r="AB48" s="653"/>
      <c r="AC48" s="653"/>
      <c r="AD48" s="653"/>
      <c r="AE48" s="653"/>
      <c r="AF48" s="653"/>
      <c r="AG48" s="585" t="str">
        <f>'Ergebniseingabe ER'!AH52</f>
        <v/>
      </c>
      <c r="AH48" s="585"/>
      <c r="AI48" s="586"/>
      <c r="AJ48" s="589" t="str">
        <f>'Ergebniseingabe ER'!AK52</f>
        <v/>
      </c>
      <c r="AK48" s="590"/>
      <c r="AL48" s="587"/>
      <c r="AM48" s="589" t="str">
        <f>'Ergebniseingabe ER'!AN52</f>
        <v/>
      </c>
      <c r="AN48" s="590"/>
      <c r="AO48" s="587"/>
      <c r="AP48" s="645"/>
      <c r="AQ48" s="646"/>
      <c r="AR48" s="646"/>
      <c r="AS48" s="585" t="str">
        <f>'Ergebniseingabe ER'!AT52</f>
        <v/>
      </c>
      <c r="AT48" s="585"/>
      <c r="AU48" s="586"/>
      <c r="AV48" s="588" t="str">
        <f>'Ergebniseingabe ER'!AW52</f>
        <v/>
      </c>
      <c r="AW48" s="588"/>
      <c r="AX48" s="588"/>
      <c r="AY48" s="588" t="str">
        <f>'Ergebniseingabe ER'!AZ52</f>
        <v/>
      </c>
      <c r="AZ48" s="588"/>
      <c r="BA48" s="588"/>
      <c r="BB48" s="588" t="str">
        <f>'Ergebniseingabe ER'!BC52</f>
        <v/>
      </c>
      <c r="BC48" s="588"/>
      <c r="BD48" s="588"/>
      <c r="BE48" s="590" t="str">
        <f>'Ergebniseingabe ER'!BF52</f>
        <v/>
      </c>
      <c r="BF48" s="590"/>
      <c r="BG48" s="154" t="str">
        <f>'Ergebniseingabe ER'!BH52</f>
        <v/>
      </c>
      <c r="BH48" s="587" t="str">
        <f>'Ergebniseingabe ER'!BI52</f>
        <v/>
      </c>
      <c r="BI48" s="588"/>
      <c r="BJ48" s="583" t="str">
        <f>'Ergebniseingabe ER'!BK52</f>
        <v/>
      </c>
      <c r="BK48" s="583"/>
      <c r="BL48" s="584"/>
      <c r="BM48" s="588" t="str">
        <f>'Ergebniseingabe ER'!BN52</f>
        <v/>
      </c>
      <c r="BN48" s="588"/>
      <c r="BO48" s="605"/>
      <c r="CG48" s="52"/>
      <c r="CH48" s="52"/>
      <c r="CI48" s="52"/>
      <c r="CJ48" s="12"/>
      <c r="CK48" s="12"/>
      <c r="CL48" s="12"/>
      <c r="CM48" s="12"/>
      <c r="CN48" s="12"/>
      <c r="CO48" s="13"/>
      <c r="CP48" s="13"/>
      <c r="CQ48" s="13"/>
      <c r="CR48" s="13"/>
      <c r="CS48" s="13"/>
      <c r="CT48" s="14"/>
      <c r="CU48" s="14"/>
      <c r="CV48" s="14"/>
      <c r="CW48" s="14"/>
      <c r="CX48" s="14"/>
      <c r="CY48" s="12"/>
      <c r="CZ48" s="12"/>
      <c r="DA48" s="12"/>
      <c r="DB48" s="12"/>
      <c r="DC48" s="12"/>
    </row>
    <row r="49" spans="2:107" s="11" customFormat="1" ht="18" customHeight="1" thickBot="1">
      <c r="B49" s="58"/>
      <c r="C49" s="58"/>
      <c r="D49" s="58"/>
      <c r="E49" s="58"/>
      <c r="F49" s="58"/>
      <c r="G49" s="58"/>
      <c r="H49" s="58"/>
      <c r="J49" s="59"/>
      <c r="K49" s="59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2"/>
      <c r="BK49" s="62"/>
      <c r="BL49" s="62"/>
      <c r="BM49" s="61"/>
      <c r="BN49" s="61"/>
      <c r="BO49" s="61"/>
      <c r="CG49" s="52"/>
      <c r="CH49" s="52"/>
      <c r="CI49" s="52"/>
      <c r="CJ49" s="12"/>
      <c r="CK49" s="12"/>
      <c r="CL49" s="12"/>
      <c r="CM49" s="12"/>
      <c r="CN49" s="12"/>
      <c r="CO49" s="13"/>
      <c r="CP49" s="13"/>
      <c r="CQ49" s="13"/>
      <c r="CR49" s="13"/>
      <c r="CS49" s="13"/>
      <c r="CT49" s="14"/>
      <c r="CU49" s="14"/>
      <c r="CV49" s="14"/>
      <c r="CW49" s="14"/>
      <c r="CX49" s="14"/>
      <c r="CY49" s="12"/>
      <c r="CZ49" s="12"/>
      <c r="DA49" s="12"/>
      <c r="DB49" s="12"/>
      <c r="DC49" s="12"/>
    </row>
    <row r="50" spans="2:107" s="11" customFormat="1" ht="18" customHeight="1">
      <c r="B50" s="58"/>
      <c r="C50" s="58"/>
      <c r="D50" s="58"/>
      <c r="E50" s="58"/>
      <c r="F50" s="58"/>
      <c r="G50" s="58"/>
      <c r="H50" s="58"/>
      <c r="J50" s="59"/>
      <c r="K50" s="59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71" t="str">
        <f>L58</f>
        <v>A1</v>
      </c>
      <c r="AH50" s="672"/>
      <c r="AI50" s="673"/>
      <c r="AJ50" s="680" t="str">
        <f>L59</f>
        <v>A2</v>
      </c>
      <c r="AK50" s="672"/>
      <c r="AL50" s="673"/>
      <c r="AM50" s="680" t="str">
        <f>L60</f>
        <v>B2</v>
      </c>
      <c r="AN50" s="672"/>
      <c r="AO50" s="673"/>
      <c r="AP50" s="680" t="str">
        <f>L61</f>
        <v>B1</v>
      </c>
      <c r="AQ50" s="672"/>
      <c r="AR50" s="683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2"/>
      <c r="BK50" s="62"/>
      <c r="BL50" s="62"/>
      <c r="BM50" s="61"/>
      <c r="BN50" s="61"/>
      <c r="BO50" s="61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</row>
    <row r="51" spans="2:107" s="11" customFormat="1" ht="18" customHeight="1">
      <c r="B51" s="58"/>
      <c r="C51" s="58"/>
      <c r="D51" s="58"/>
      <c r="E51" s="58"/>
      <c r="F51" s="58"/>
      <c r="G51" s="58"/>
      <c r="H51" s="58"/>
      <c r="J51" s="59"/>
      <c r="K51" s="59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74"/>
      <c r="AH51" s="675"/>
      <c r="AI51" s="676"/>
      <c r="AJ51" s="681"/>
      <c r="AK51" s="675"/>
      <c r="AL51" s="676"/>
      <c r="AM51" s="681"/>
      <c r="AN51" s="675"/>
      <c r="AO51" s="676"/>
      <c r="AP51" s="681"/>
      <c r="AQ51" s="675"/>
      <c r="AR51" s="684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2"/>
      <c r="BK51" s="62"/>
      <c r="BL51" s="62"/>
      <c r="BM51" s="61"/>
      <c r="BN51" s="61"/>
      <c r="BO51" s="61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</row>
    <row r="52" spans="2:107" s="11" customFormat="1" ht="18" customHeight="1">
      <c r="B52" s="58"/>
      <c r="C52" s="58"/>
      <c r="D52" s="58"/>
      <c r="E52" s="58"/>
      <c r="F52" s="58"/>
      <c r="G52" s="58"/>
      <c r="H52" s="58"/>
      <c r="J52" s="59"/>
      <c r="K52" s="59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74"/>
      <c r="AH52" s="675"/>
      <c r="AI52" s="676"/>
      <c r="AJ52" s="681"/>
      <c r="AK52" s="675"/>
      <c r="AL52" s="676"/>
      <c r="AM52" s="681"/>
      <c r="AN52" s="675"/>
      <c r="AO52" s="676"/>
      <c r="AP52" s="681"/>
      <c r="AQ52" s="675"/>
      <c r="AR52" s="684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2"/>
      <c r="BK52" s="62"/>
      <c r="BL52" s="62"/>
      <c r="BM52" s="61"/>
      <c r="BN52" s="61"/>
      <c r="BO52" s="61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</row>
    <row r="53" spans="2:107" s="11" customFormat="1" ht="18" customHeight="1">
      <c r="B53" s="58"/>
      <c r="C53" s="58"/>
      <c r="D53" s="58"/>
      <c r="E53" s="58"/>
      <c r="F53" s="58"/>
      <c r="G53" s="58"/>
      <c r="H53" s="58"/>
      <c r="J53" s="59"/>
      <c r="K53" s="59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74"/>
      <c r="AH53" s="675"/>
      <c r="AI53" s="676"/>
      <c r="AJ53" s="681"/>
      <c r="AK53" s="675"/>
      <c r="AL53" s="676"/>
      <c r="AM53" s="681"/>
      <c r="AN53" s="675"/>
      <c r="AO53" s="676"/>
      <c r="AP53" s="681"/>
      <c r="AQ53" s="675"/>
      <c r="AR53" s="684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2"/>
      <c r="BK53" s="62"/>
      <c r="BL53" s="62"/>
      <c r="BM53" s="61"/>
      <c r="BN53" s="61"/>
      <c r="BO53" s="61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</row>
    <row r="54" spans="2:107" s="11" customFormat="1" ht="18" customHeight="1">
      <c r="B54" s="58"/>
      <c r="C54" s="58"/>
      <c r="D54" s="58"/>
      <c r="E54" s="58"/>
      <c r="F54" s="58"/>
      <c r="G54" s="58"/>
      <c r="H54" s="58"/>
      <c r="J54" s="59"/>
      <c r="K54" s="59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74"/>
      <c r="AH54" s="675"/>
      <c r="AI54" s="676"/>
      <c r="AJ54" s="681"/>
      <c r="AK54" s="675"/>
      <c r="AL54" s="676"/>
      <c r="AM54" s="681"/>
      <c r="AN54" s="675"/>
      <c r="AO54" s="676"/>
      <c r="AP54" s="681"/>
      <c r="AQ54" s="675"/>
      <c r="AR54" s="684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2"/>
      <c r="BK54" s="62"/>
      <c r="BL54" s="62"/>
      <c r="BM54" s="61"/>
      <c r="BN54" s="61"/>
      <c r="BO54" s="61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</row>
    <row r="55" spans="2:107" s="11" customFormat="1" ht="18" customHeight="1">
      <c r="B55" s="58"/>
      <c r="C55" s="58"/>
      <c r="D55" s="58"/>
      <c r="E55" s="58"/>
      <c r="F55" s="58"/>
      <c r="G55" s="58"/>
      <c r="H55" s="58"/>
      <c r="J55" s="59"/>
      <c r="K55" s="59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74"/>
      <c r="AH55" s="675"/>
      <c r="AI55" s="676"/>
      <c r="AJ55" s="681"/>
      <c r="AK55" s="675"/>
      <c r="AL55" s="676"/>
      <c r="AM55" s="681"/>
      <c r="AN55" s="675"/>
      <c r="AO55" s="676"/>
      <c r="AP55" s="681"/>
      <c r="AQ55" s="675"/>
      <c r="AR55" s="684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2"/>
      <c r="BK55" s="62"/>
      <c r="BL55" s="62"/>
      <c r="BM55" s="61"/>
      <c r="BN55" s="61"/>
      <c r="BO55" s="61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</row>
    <row r="56" spans="2:107" s="11" customFormat="1" ht="18" customHeight="1" thickBot="1">
      <c r="B56" s="238" t="s">
        <v>26</v>
      </c>
      <c r="C56" s="239"/>
      <c r="D56" s="239"/>
      <c r="E56" s="239"/>
      <c r="F56" s="239"/>
      <c r="G56" s="239"/>
      <c r="H56" s="240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74"/>
      <c r="AH56" s="675"/>
      <c r="AI56" s="676"/>
      <c r="AJ56" s="681"/>
      <c r="AK56" s="675"/>
      <c r="AL56" s="676"/>
      <c r="AM56" s="681"/>
      <c r="AN56" s="675"/>
      <c r="AO56" s="676"/>
      <c r="AP56" s="681"/>
      <c r="AQ56" s="675"/>
      <c r="AR56" s="684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</row>
    <row r="57" spans="2:107" s="11" customFormat="1" ht="18" customHeight="1" thickBot="1">
      <c r="B57" s="641" t="s">
        <v>27</v>
      </c>
      <c r="C57" s="642"/>
      <c r="D57" s="642"/>
      <c r="E57" s="643"/>
      <c r="F57" s="641" t="s">
        <v>28</v>
      </c>
      <c r="G57" s="642"/>
      <c r="H57" s="643"/>
      <c r="J57" s="686" t="str">
        <f>'Ergebniseingabe ER'!K61</f>
        <v>Goldrunde</v>
      </c>
      <c r="K57" s="687"/>
      <c r="L57" s="687"/>
      <c r="M57" s="687"/>
      <c r="N57" s="687"/>
      <c r="O57" s="687"/>
      <c r="P57" s="687"/>
      <c r="Q57" s="687"/>
      <c r="R57" s="687"/>
      <c r="S57" s="687"/>
      <c r="T57" s="687"/>
      <c r="U57" s="687"/>
      <c r="V57" s="687"/>
      <c r="W57" s="687"/>
      <c r="X57" s="687"/>
      <c r="Y57" s="687"/>
      <c r="Z57" s="687"/>
      <c r="AA57" s="687"/>
      <c r="AB57" s="687"/>
      <c r="AC57" s="687"/>
      <c r="AD57" s="687"/>
      <c r="AE57" s="687"/>
      <c r="AF57" s="688"/>
      <c r="AG57" s="677"/>
      <c r="AH57" s="678"/>
      <c r="AI57" s="679"/>
      <c r="AJ57" s="682"/>
      <c r="AK57" s="678"/>
      <c r="AL57" s="679"/>
      <c r="AM57" s="682"/>
      <c r="AN57" s="678"/>
      <c r="AO57" s="679"/>
      <c r="AP57" s="682"/>
      <c r="AQ57" s="678"/>
      <c r="AR57" s="685"/>
      <c r="AS57" s="689" t="s">
        <v>29</v>
      </c>
      <c r="AT57" s="668"/>
      <c r="AU57" s="668"/>
      <c r="AV57" s="668" t="s">
        <v>30</v>
      </c>
      <c r="AW57" s="668"/>
      <c r="AX57" s="668"/>
      <c r="AY57" s="668" t="s">
        <v>31</v>
      </c>
      <c r="AZ57" s="668"/>
      <c r="BA57" s="668"/>
      <c r="BB57" s="668" t="s">
        <v>32</v>
      </c>
      <c r="BC57" s="668"/>
      <c r="BD57" s="668"/>
      <c r="BE57" s="668" t="s">
        <v>33</v>
      </c>
      <c r="BF57" s="668"/>
      <c r="BG57" s="668"/>
      <c r="BH57" s="668"/>
      <c r="BI57" s="668"/>
      <c r="BJ57" s="668" t="s">
        <v>34</v>
      </c>
      <c r="BK57" s="668"/>
      <c r="BL57" s="669"/>
      <c r="BM57" s="668" t="s">
        <v>35</v>
      </c>
      <c r="BN57" s="668"/>
      <c r="BO57" s="670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</row>
    <row r="58" spans="2:107" s="11" customFormat="1" ht="20.25" customHeight="1">
      <c r="B58" s="568" t="str">
        <f>IF('Ergebniseingabe ER'!C62="","",'Ergebniseingabe ER'!C62)</f>
        <v/>
      </c>
      <c r="C58" s="568"/>
      <c r="D58" s="568"/>
      <c r="E58" s="568"/>
      <c r="F58" s="568" t="str">
        <f>IF('Ergebniseingabe ER'!G62="","",'Ergebniseingabe ER'!G62)</f>
        <v/>
      </c>
      <c r="G58" s="568"/>
      <c r="H58" s="568"/>
      <c r="J58" s="563" t="str">
        <f>'Ergebniseingabe ER'!K62</f>
        <v/>
      </c>
      <c r="K58" s="564"/>
      <c r="L58" s="566" t="str">
        <f>'Ergebniseingabe ER'!M62</f>
        <v>A1</v>
      </c>
      <c r="M58" s="567"/>
      <c r="N58" s="567"/>
      <c r="O58" s="567"/>
      <c r="P58" s="567"/>
      <c r="Q58" s="567"/>
      <c r="R58" s="567"/>
      <c r="S58" s="567"/>
      <c r="T58" s="567"/>
      <c r="U58" s="567"/>
      <c r="V58" s="567"/>
      <c r="W58" s="567"/>
      <c r="X58" s="567"/>
      <c r="Y58" s="567"/>
      <c r="Z58" s="567"/>
      <c r="AA58" s="567"/>
      <c r="AB58" s="567"/>
      <c r="AC58" s="567"/>
      <c r="AD58" s="567"/>
      <c r="AE58" s="567"/>
      <c r="AF58" s="567"/>
      <c r="AG58" s="647"/>
      <c r="AH58" s="647"/>
      <c r="AI58" s="648"/>
      <c r="AJ58" s="591" t="str">
        <f>'Ergebniseingabe ER'!AK62</f>
        <v/>
      </c>
      <c r="AK58" s="591"/>
      <c r="AL58" s="591"/>
      <c r="AM58" s="591" t="str">
        <f>'Ergebniseingabe ER'!AN62</f>
        <v/>
      </c>
      <c r="AN58" s="591"/>
      <c r="AO58" s="591"/>
      <c r="AP58" s="617" t="str">
        <f>'Ergebniseingabe ER'!AQ62</f>
        <v/>
      </c>
      <c r="AQ58" s="606"/>
      <c r="AR58" s="606"/>
      <c r="AS58" s="606" t="str">
        <f>'Ergebniseingabe ER'!AT62</f>
        <v/>
      </c>
      <c r="AT58" s="606"/>
      <c r="AU58" s="607"/>
      <c r="AV58" s="612" t="str">
        <f>'Ergebniseingabe ER'!AW62</f>
        <v/>
      </c>
      <c r="AW58" s="613"/>
      <c r="AX58" s="619"/>
      <c r="AY58" s="612" t="str">
        <f>'Ergebniseingabe ER'!AZ62</f>
        <v/>
      </c>
      <c r="AZ58" s="613"/>
      <c r="BA58" s="619"/>
      <c r="BB58" s="612" t="str">
        <f>'Ergebniseingabe ER'!BC62</f>
        <v/>
      </c>
      <c r="BC58" s="613"/>
      <c r="BD58" s="619"/>
      <c r="BE58" s="613" t="str">
        <f>'Ergebniseingabe ER'!BF62</f>
        <v/>
      </c>
      <c r="BF58" s="613"/>
      <c r="BG58" s="155" t="str">
        <f>'Ergebniseingabe ER'!BH62</f>
        <v/>
      </c>
      <c r="BH58" s="619" t="str">
        <f>'Ergebniseingabe ER'!BI62</f>
        <v/>
      </c>
      <c r="BI58" s="591"/>
      <c r="BJ58" s="603" t="str">
        <f>'Ergebniseingabe ER'!BK62</f>
        <v/>
      </c>
      <c r="BK58" s="603"/>
      <c r="BL58" s="604"/>
      <c r="BM58" s="612" t="str">
        <f>'Ergebniseingabe ER'!BN62</f>
        <v/>
      </c>
      <c r="BN58" s="613"/>
      <c r="BO58" s="614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</row>
    <row r="59" spans="2:107" s="98" customFormat="1" ht="20.25" customHeight="1">
      <c r="B59" s="568" t="str">
        <f>IF('Ergebniseingabe ER'!C63="","",'Ergebniseingabe ER'!C63)</f>
        <v/>
      </c>
      <c r="C59" s="568"/>
      <c r="D59" s="568"/>
      <c r="E59" s="568"/>
      <c r="F59" s="568" t="str">
        <f>IF('Ergebniseingabe ER'!G63="","",'Ergebniseingabe ER'!G63)</f>
        <v/>
      </c>
      <c r="G59" s="568"/>
      <c r="H59" s="568"/>
      <c r="J59" s="621" t="str">
        <f>'Ergebniseingabe ER'!K63</f>
        <v/>
      </c>
      <c r="K59" s="622"/>
      <c r="L59" s="639" t="str">
        <f>'Ergebniseingabe ER'!M63</f>
        <v>A2</v>
      </c>
      <c r="M59" s="640"/>
      <c r="N59" s="640"/>
      <c r="O59" s="640"/>
      <c r="P59" s="640"/>
      <c r="Q59" s="640"/>
      <c r="R59" s="640"/>
      <c r="S59" s="640"/>
      <c r="T59" s="640"/>
      <c r="U59" s="640"/>
      <c r="V59" s="640"/>
      <c r="W59" s="640"/>
      <c r="X59" s="640"/>
      <c r="Y59" s="640"/>
      <c r="Z59" s="640"/>
      <c r="AA59" s="640"/>
      <c r="AB59" s="640"/>
      <c r="AC59" s="640"/>
      <c r="AD59" s="640"/>
      <c r="AE59" s="640"/>
      <c r="AF59" s="640"/>
      <c r="AG59" s="554" t="str">
        <f>'Ergebniseingabe ER'!AH63</f>
        <v/>
      </c>
      <c r="AH59" s="554"/>
      <c r="AI59" s="555"/>
      <c r="AJ59" s="620"/>
      <c r="AK59" s="620"/>
      <c r="AL59" s="620"/>
      <c r="AM59" s="556" t="str">
        <f>'Ergebniseingabe ER'!AN63</f>
        <v/>
      </c>
      <c r="AN59" s="556"/>
      <c r="AO59" s="556"/>
      <c r="AP59" s="608" t="str">
        <f>'Ergebniseingabe ER'!AQ63</f>
        <v/>
      </c>
      <c r="AQ59" s="554"/>
      <c r="AR59" s="554"/>
      <c r="AS59" s="554" t="str">
        <f>'Ergebniseingabe ER'!AT63</f>
        <v/>
      </c>
      <c r="AT59" s="554"/>
      <c r="AU59" s="555"/>
      <c r="AV59" s="598" t="str">
        <f>'Ergebniseingabe ER'!AW63</f>
        <v/>
      </c>
      <c r="AW59" s="599"/>
      <c r="AX59" s="618"/>
      <c r="AY59" s="598" t="str">
        <f>'Ergebniseingabe ER'!AZ63</f>
        <v/>
      </c>
      <c r="AZ59" s="599"/>
      <c r="BA59" s="618"/>
      <c r="BB59" s="598" t="str">
        <f>'Ergebniseingabe ER'!BC63</f>
        <v/>
      </c>
      <c r="BC59" s="599"/>
      <c r="BD59" s="618"/>
      <c r="BE59" s="599" t="str">
        <f>'Ergebniseingabe ER'!BF63</f>
        <v/>
      </c>
      <c r="BF59" s="599"/>
      <c r="BG59" s="156" t="str">
        <f>'Ergebniseingabe ER'!BH63</f>
        <v/>
      </c>
      <c r="BH59" s="618" t="str">
        <f>'Ergebniseingabe ER'!BI63</f>
        <v/>
      </c>
      <c r="BI59" s="556"/>
      <c r="BJ59" s="601" t="str">
        <f>'Ergebniseingabe ER'!BK63</f>
        <v/>
      </c>
      <c r="BK59" s="601"/>
      <c r="BL59" s="602"/>
      <c r="BM59" s="598" t="str">
        <f>'Ergebniseingabe ER'!BN63</f>
        <v/>
      </c>
      <c r="BN59" s="599"/>
      <c r="BO59" s="600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X59" s="99"/>
      <c r="CY59" s="99"/>
      <c r="CZ59" s="99"/>
      <c r="DA59" s="99"/>
      <c r="DB59" s="99"/>
      <c r="DC59" s="99"/>
    </row>
    <row r="60" spans="2:107" s="11" customFormat="1" ht="20.25" customHeight="1">
      <c r="B60" s="568" t="str">
        <f>IF('Ergebniseingabe ER'!C64="","",'Ergebniseingabe ER'!C64)</f>
        <v/>
      </c>
      <c r="C60" s="568"/>
      <c r="D60" s="568"/>
      <c r="E60" s="568"/>
      <c r="F60" s="568" t="str">
        <f>IF('Ergebniseingabe ER'!G64="","",'Ergebniseingabe ER'!G64)</f>
        <v/>
      </c>
      <c r="G60" s="568"/>
      <c r="H60" s="568"/>
      <c r="J60" s="621" t="str">
        <f>'Ergebniseingabe ER'!K64</f>
        <v/>
      </c>
      <c r="K60" s="622"/>
      <c r="L60" s="639" t="str">
        <f>'Ergebniseingabe ER'!M64</f>
        <v>B2</v>
      </c>
      <c r="M60" s="640"/>
      <c r="N60" s="640"/>
      <c r="O60" s="640"/>
      <c r="P60" s="640"/>
      <c r="Q60" s="640"/>
      <c r="R60" s="640"/>
      <c r="S60" s="640"/>
      <c r="T60" s="640"/>
      <c r="U60" s="640"/>
      <c r="V60" s="640"/>
      <c r="W60" s="640"/>
      <c r="X60" s="640"/>
      <c r="Y60" s="640"/>
      <c r="Z60" s="640"/>
      <c r="AA60" s="640"/>
      <c r="AB60" s="640"/>
      <c r="AC60" s="640"/>
      <c r="AD60" s="640"/>
      <c r="AE60" s="640"/>
      <c r="AF60" s="640"/>
      <c r="AG60" s="554" t="str">
        <f>'Ergebniseingabe ER'!AH64</f>
        <v/>
      </c>
      <c r="AH60" s="554"/>
      <c r="AI60" s="555"/>
      <c r="AJ60" s="556" t="str">
        <f>'Ergebniseingabe ER'!AK64</f>
        <v/>
      </c>
      <c r="AK60" s="556"/>
      <c r="AL60" s="556"/>
      <c r="AM60" s="620"/>
      <c r="AN60" s="620"/>
      <c r="AO60" s="620"/>
      <c r="AP60" s="608" t="str">
        <f>'Ergebniseingabe ER'!AQ64</f>
        <v/>
      </c>
      <c r="AQ60" s="554"/>
      <c r="AR60" s="554"/>
      <c r="AS60" s="554" t="str">
        <f>'Ergebniseingabe ER'!AT64</f>
        <v/>
      </c>
      <c r="AT60" s="554"/>
      <c r="AU60" s="555"/>
      <c r="AV60" s="598" t="str">
        <f>'Ergebniseingabe ER'!AW64</f>
        <v/>
      </c>
      <c r="AW60" s="599"/>
      <c r="AX60" s="618"/>
      <c r="AY60" s="598" t="str">
        <f>'Ergebniseingabe ER'!AZ64</f>
        <v/>
      </c>
      <c r="AZ60" s="599"/>
      <c r="BA60" s="618"/>
      <c r="BB60" s="598" t="str">
        <f>'Ergebniseingabe ER'!BC64</f>
        <v/>
      </c>
      <c r="BC60" s="599"/>
      <c r="BD60" s="618"/>
      <c r="BE60" s="599" t="str">
        <f>'Ergebniseingabe ER'!BF64</f>
        <v/>
      </c>
      <c r="BF60" s="599"/>
      <c r="BG60" s="156" t="str">
        <f>'Ergebniseingabe ER'!BH64</f>
        <v/>
      </c>
      <c r="BH60" s="618" t="str">
        <f>'Ergebniseingabe ER'!BI64</f>
        <v/>
      </c>
      <c r="BI60" s="556"/>
      <c r="BJ60" s="601" t="str">
        <f>'Ergebniseingabe ER'!BK64</f>
        <v/>
      </c>
      <c r="BK60" s="601"/>
      <c r="BL60" s="602"/>
      <c r="BM60" s="598" t="str">
        <f>'Ergebniseingabe ER'!BN64</f>
        <v/>
      </c>
      <c r="BN60" s="599"/>
      <c r="BO60" s="600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</row>
    <row r="61" spans="2:107" s="11" customFormat="1" ht="20.25" customHeight="1" thickBot="1">
      <c r="B61" s="568" t="str">
        <f>IF('Ergebniseingabe ER'!C65="","",'Ergebniseingabe ER'!C65)</f>
        <v/>
      </c>
      <c r="C61" s="568"/>
      <c r="D61" s="568"/>
      <c r="E61" s="568"/>
      <c r="F61" s="568" t="str">
        <f>IF('Ergebniseingabe ER'!G65="","",'Ergebniseingabe ER'!G65)</f>
        <v/>
      </c>
      <c r="G61" s="568"/>
      <c r="H61" s="568"/>
      <c r="J61" s="581" t="str">
        <f>'Ergebniseingabe ER'!K65</f>
        <v/>
      </c>
      <c r="K61" s="582"/>
      <c r="L61" s="652" t="str">
        <f>'Ergebniseingabe ER'!M65</f>
        <v>B1</v>
      </c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585" t="str">
        <f>'Ergebniseingabe ER'!AH65</f>
        <v/>
      </c>
      <c r="AH61" s="585"/>
      <c r="AI61" s="586"/>
      <c r="AJ61" s="588" t="str">
        <f>'Ergebniseingabe ER'!AK65</f>
        <v/>
      </c>
      <c r="AK61" s="588"/>
      <c r="AL61" s="588"/>
      <c r="AM61" s="588" t="str">
        <f>'Ergebniseingabe ER'!AN65</f>
        <v/>
      </c>
      <c r="AN61" s="588"/>
      <c r="AO61" s="588"/>
      <c r="AP61" s="645"/>
      <c r="AQ61" s="646"/>
      <c r="AR61" s="646"/>
      <c r="AS61" s="585" t="str">
        <f>'Ergebniseingabe ER'!AT65</f>
        <v/>
      </c>
      <c r="AT61" s="585"/>
      <c r="AU61" s="586"/>
      <c r="AV61" s="589" t="str">
        <f>'Ergebniseingabe ER'!AW65</f>
        <v/>
      </c>
      <c r="AW61" s="590"/>
      <c r="AX61" s="587"/>
      <c r="AY61" s="589" t="str">
        <f>'Ergebniseingabe ER'!AZ65</f>
        <v/>
      </c>
      <c r="AZ61" s="590"/>
      <c r="BA61" s="587"/>
      <c r="BB61" s="589" t="str">
        <f>'Ergebniseingabe ER'!BC65</f>
        <v/>
      </c>
      <c r="BC61" s="590"/>
      <c r="BD61" s="587"/>
      <c r="BE61" s="590" t="str">
        <f>'Ergebniseingabe ER'!BF65</f>
        <v/>
      </c>
      <c r="BF61" s="590"/>
      <c r="BG61" s="154" t="str">
        <f>'Ergebniseingabe ER'!BH65</f>
        <v/>
      </c>
      <c r="BH61" s="587" t="str">
        <f>'Ergebniseingabe ER'!BI65</f>
        <v/>
      </c>
      <c r="BI61" s="588"/>
      <c r="BJ61" s="583" t="str">
        <f>'Ergebniseingabe ER'!BK65</f>
        <v/>
      </c>
      <c r="BK61" s="583"/>
      <c r="BL61" s="584"/>
      <c r="BM61" s="589" t="str">
        <f>'Ergebniseingabe ER'!BN65</f>
        <v/>
      </c>
      <c r="BN61" s="590"/>
      <c r="BO61" s="644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</row>
    <row r="62" spans="2:107" s="11" customFormat="1" ht="18" customHeight="1"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</row>
    <row r="63" spans="2:107" s="11" customFormat="1" ht="25.2" customHeight="1">
      <c r="C63" s="100" t="s">
        <v>53</v>
      </c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</row>
    <row r="64" spans="2:107" s="28" customFormat="1" ht="17.399999999999999">
      <c r="D64" s="193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5"/>
      <c r="X64" s="196"/>
      <c r="Y64" s="196"/>
      <c r="Z64" s="196"/>
      <c r="AA64" s="193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  <c r="AQ64" s="196"/>
      <c r="AR64" s="195"/>
      <c r="AS64" s="195"/>
      <c r="AT64" s="195"/>
      <c r="AU64" s="195"/>
      <c r="AV64" s="195"/>
      <c r="AW64" s="195"/>
      <c r="AX64" s="195"/>
      <c r="AY64" s="195"/>
      <c r="AZ64" s="195"/>
      <c r="BA64" s="195"/>
      <c r="BB64" s="199"/>
      <c r="BC64" s="199"/>
      <c r="BD64" s="199"/>
      <c r="BE64" s="199"/>
      <c r="BF64" s="199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</row>
    <row r="65" spans="3:91" s="28" customFormat="1" ht="17.399999999999999">
      <c r="C65" s="197"/>
      <c r="D65" s="665" t="str">
        <f>'Ergebniseingabe ER'!D69&amp;": "&amp;'Ergebniseingabe ER'!N69</f>
        <v xml:space="preserve">Mannschaft 1: </v>
      </c>
      <c r="E65" s="666"/>
      <c r="F65" s="666"/>
      <c r="G65" s="666"/>
      <c r="H65" s="666"/>
      <c r="I65" s="666"/>
      <c r="J65" s="666"/>
      <c r="K65" s="666"/>
      <c r="L65" s="666"/>
      <c r="M65" s="666"/>
      <c r="N65" s="666"/>
      <c r="O65" s="666"/>
      <c r="P65" s="666"/>
      <c r="Q65" s="666"/>
      <c r="R65" s="666"/>
      <c r="S65" s="666"/>
      <c r="T65" s="666"/>
      <c r="U65" s="666"/>
      <c r="V65" s="666"/>
      <c r="W65" s="666"/>
      <c r="X65" s="666"/>
      <c r="Y65" s="666"/>
      <c r="Z65" s="666"/>
      <c r="AA65" s="666"/>
      <c r="AB65" s="667"/>
      <c r="AC65" s="665" t="str">
        <f>'Ergebniseingabe ER'!X69&amp;": "&amp;'Ergebniseingabe ER'!AH69</f>
        <v xml:space="preserve">Mannschaft 5: </v>
      </c>
      <c r="AD65" s="666"/>
      <c r="AE65" s="666"/>
      <c r="AF65" s="666"/>
      <c r="AG65" s="666"/>
      <c r="AH65" s="666"/>
      <c r="AI65" s="666"/>
      <c r="AJ65" s="666"/>
      <c r="AK65" s="666"/>
      <c r="AL65" s="666"/>
      <c r="AM65" s="666"/>
      <c r="AN65" s="666"/>
      <c r="AO65" s="666"/>
      <c r="AP65" s="666"/>
      <c r="AQ65" s="666"/>
      <c r="AR65" s="666"/>
      <c r="AS65" s="666"/>
      <c r="AT65" s="666"/>
      <c r="AU65" s="666"/>
      <c r="AV65" s="666"/>
      <c r="AW65" s="666"/>
      <c r="AX65" s="666"/>
      <c r="AY65" s="666"/>
      <c r="AZ65" s="666"/>
      <c r="BA65" s="667"/>
    </row>
    <row r="66" spans="3:91" ht="17.399999999999999">
      <c r="C66" s="198"/>
      <c r="D66" s="665" t="str">
        <f>'Ergebniseingabe ER'!D70&amp;": "&amp;'Ergebniseingabe ER'!N70</f>
        <v xml:space="preserve">Mannschaft 2: </v>
      </c>
      <c r="E66" s="666"/>
      <c r="F66" s="666"/>
      <c r="G66" s="666"/>
      <c r="H66" s="666"/>
      <c r="I66" s="666"/>
      <c r="J66" s="666"/>
      <c r="K66" s="666"/>
      <c r="L66" s="666"/>
      <c r="M66" s="666"/>
      <c r="N66" s="666"/>
      <c r="O66" s="666"/>
      <c r="P66" s="666"/>
      <c r="Q66" s="666"/>
      <c r="R66" s="666"/>
      <c r="S66" s="666"/>
      <c r="T66" s="666"/>
      <c r="U66" s="666"/>
      <c r="V66" s="666"/>
      <c r="W66" s="666"/>
      <c r="X66" s="666"/>
      <c r="Y66" s="666"/>
      <c r="Z66" s="666"/>
      <c r="AA66" s="666"/>
      <c r="AB66" s="667"/>
      <c r="AC66" s="665" t="str">
        <f>'Ergebniseingabe ER'!X70&amp;": "&amp;'Ergebniseingabe ER'!AH70</f>
        <v xml:space="preserve">Mannschaft 6: </v>
      </c>
      <c r="AD66" s="666"/>
      <c r="AE66" s="666"/>
      <c r="AF66" s="666"/>
      <c r="AG66" s="666"/>
      <c r="AH66" s="666"/>
      <c r="AI66" s="666"/>
      <c r="AJ66" s="666"/>
      <c r="AK66" s="666"/>
      <c r="AL66" s="666"/>
      <c r="AM66" s="666"/>
      <c r="AN66" s="666"/>
      <c r="AO66" s="666"/>
      <c r="AP66" s="666"/>
      <c r="AQ66" s="666"/>
      <c r="AR66" s="666"/>
      <c r="AS66" s="666"/>
      <c r="AT66" s="666"/>
      <c r="AU66" s="666"/>
      <c r="AV66" s="666"/>
      <c r="AW66" s="666"/>
      <c r="AX66" s="666"/>
      <c r="AY66" s="666"/>
      <c r="AZ66" s="666"/>
      <c r="BA66" s="667"/>
      <c r="BB66" s="5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3:91" ht="17.399999999999999">
      <c r="C67" s="198"/>
      <c r="D67" s="665" t="str">
        <f>'Ergebniseingabe ER'!D71&amp;": "&amp;'Ergebniseingabe ER'!N71</f>
        <v xml:space="preserve">Mannschaft 3: </v>
      </c>
      <c r="E67" s="666"/>
      <c r="F67" s="666"/>
      <c r="G67" s="666"/>
      <c r="H67" s="666"/>
      <c r="I67" s="666"/>
      <c r="J67" s="666"/>
      <c r="K67" s="666"/>
      <c r="L67" s="666"/>
      <c r="M67" s="666"/>
      <c r="N67" s="666"/>
      <c r="O67" s="666"/>
      <c r="P67" s="666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7"/>
      <c r="AC67" s="665" t="str">
        <f>'Ergebniseingabe ER'!X71&amp;": "&amp;'Ergebniseingabe ER'!AH71</f>
        <v xml:space="preserve">Mannschaft 7: </v>
      </c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666"/>
      <c r="AS67" s="666"/>
      <c r="AT67" s="666"/>
      <c r="AU67" s="666"/>
      <c r="AV67" s="666"/>
      <c r="AW67" s="666"/>
      <c r="AX67" s="666"/>
      <c r="AY67" s="666"/>
      <c r="AZ67" s="666"/>
      <c r="BA67" s="667"/>
      <c r="BB67" s="5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3:91" ht="17.399999999999999">
      <c r="C68" s="198"/>
      <c r="D68" s="665" t="str">
        <f>'Ergebniseingabe ER'!D72&amp;": "&amp;'Ergebniseingabe ER'!N72</f>
        <v xml:space="preserve">Mannschaft 4: </v>
      </c>
      <c r="E68" s="666"/>
      <c r="F68" s="666"/>
      <c r="G68" s="666"/>
      <c r="H68" s="666"/>
      <c r="I68" s="666"/>
      <c r="J68" s="666"/>
      <c r="K68" s="666"/>
      <c r="L68" s="666"/>
      <c r="M68" s="666"/>
      <c r="N68" s="666"/>
      <c r="O68" s="666"/>
      <c r="P68" s="666"/>
      <c r="Q68" s="666"/>
      <c r="R68" s="666"/>
      <c r="S68" s="666"/>
      <c r="T68" s="666"/>
      <c r="U68" s="666"/>
      <c r="V68" s="666"/>
      <c r="W68" s="666"/>
      <c r="X68" s="666"/>
      <c r="Y68" s="666"/>
      <c r="Z68" s="666"/>
      <c r="AA68" s="666"/>
      <c r="AB68" s="667"/>
      <c r="AC68" s="665" t="str">
        <f>'Ergebniseingabe ER'!X72&amp;": "&amp;'Ergebniseingabe ER'!AH72</f>
        <v xml:space="preserve">Mannschaft 8: </v>
      </c>
      <c r="AD68" s="666"/>
      <c r="AE68" s="666"/>
      <c r="AF68" s="666"/>
      <c r="AG68" s="666"/>
      <c r="AH68" s="666"/>
      <c r="AI68" s="666"/>
      <c r="AJ68" s="666"/>
      <c r="AK68" s="666"/>
      <c r="AL68" s="666"/>
      <c r="AM68" s="666"/>
      <c r="AN68" s="666"/>
      <c r="AO68" s="666"/>
      <c r="AP68" s="666"/>
      <c r="AQ68" s="666"/>
      <c r="AR68" s="666"/>
      <c r="AS68" s="666"/>
      <c r="AT68" s="666"/>
      <c r="AU68" s="666"/>
      <c r="AV68" s="666"/>
      <c r="AW68" s="666"/>
      <c r="AX68" s="666"/>
      <c r="AY68" s="666"/>
      <c r="AZ68" s="666"/>
      <c r="BA68" s="667"/>
      <c r="BB68" s="5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  <row r="69" spans="3:91" ht="16.2" customHeight="1">
      <c r="D69" s="101"/>
      <c r="AE69" s="2"/>
      <c r="AF69" s="2"/>
      <c r="AG69" s="2"/>
      <c r="AH69" s="2"/>
      <c r="AI69" s="2"/>
      <c r="AJ69" s="3"/>
      <c r="AK69" s="4"/>
      <c r="AL69" s="4"/>
      <c r="AM69" s="4"/>
      <c r="AN69" s="3"/>
      <c r="AO69" s="4"/>
      <c r="AP69" s="4"/>
      <c r="AQ69" s="4"/>
      <c r="AR69" s="4"/>
      <c r="AS69" s="4"/>
      <c r="AT69" s="2"/>
      <c r="AU69" s="2"/>
      <c r="AV69" s="2"/>
      <c r="AW69" s="2"/>
      <c r="AX69" s="2"/>
      <c r="AY69" s="5"/>
      <c r="AZ69" s="5"/>
      <c r="BA69" s="5"/>
      <c r="BB69" s="5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</row>
    <row r="70" spans="3:91" ht="15.6">
      <c r="D70" s="101"/>
      <c r="AE70" s="2"/>
      <c r="AF70" s="2"/>
      <c r="AG70" s="2"/>
      <c r="AH70" s="2"/>
      <c r="AI70" s="2"/>
      <c r="AJ70" s="3"/>
      <c r="AK70" s="4"/>
      <c r="AL70" s="4"/>
      <c r="AM70" s="4"/>
      <c r="AN70" s="3"/>
      <c r="AO70" s="4"/>
      <c r="AP70" s="4"/>
      <c r="AQ70" s="4"/>
      <c r="AR70" s="4"/>
      <c r="AS70" s="4"/>
      <c r="AT70" s="2"/>
      <c r="AU70" s="2"/>
      <c r="AV70" s="2"/>
      <c r="AW70" s="2"/>
      <c r="AX70" s="2"/>
      <c r="AY70" s="5"/>
      <c r="AZ70" s="5"/>
      <c r="BA70" s="5"/>
      <c r="BB70" s="5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</row>
    <row r="71" spans="3:91" ht="15.6">
      <c r="D71" s="101"/>
      <c r="AZ71" s="2"/>
      <c r="BA71" s="2"/>
      <c r="BB71" s="2"/>
      <c r="BC71" s="2"/>
      <c r="BD71" s="2"/>
      <c r="BE71" s="3"/>
      <c r="BF71" s="4"/>
      <c r="BG71" s="4"/>
      <c r="BH71" s="4"/>
      <c r="BI71" s="3"/>
      <c r="BJ71" s="4"/>
      <c r="BK71" s="4"/>
      <c r="BL71" s="4"/>
      <c r="BM71" s="4"/>
      <c r="BN71" s="4"/>
      <c r="BO71" s="2"/>
      <c r="BT71" s="5"/>
      <c r="BU71" s="5"/>
      <c r="BV71" s="5"/>
      <c r="BW71" s="5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</row>
    <row r="72" spans="3:91" ht="13.2">
      <c r="AZ72" s="2"/>
      <c r="BA72" s="2"/>
      <c r="BB72" s="2"/>
      <c r="BC72" s="2"/>
      <c r="BD72" s="2"/>
      <c r="BE72" s="3"/>
      <c r="BF72" s="4"/>
      <c r="BG72" s="4"/>
      <c r="BH72" s="4"/>
      <c r="BI72" s="3"/>
      <c r="BJ72" s="4"/>
      <c r="BK72" s="4"/>
      <c r="BL72" s="4"/>
      <c r="BM72" s="4"/>
      <c r="BN72" s="4"/>
      <c r="BO72" s="2"/>
      <c r="BT72" s="5"/>
      <c r="BU72" s="5"/>
      <c r="BV72" s="5"/>
      <c r="BW72" s="5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</row>
    <row r="73" spans="3:91" ht="13.2">
      <c r="AZ73" s="2"/>
      <c r="BA73" s="2"/>
      <c r="BB73" s="2"/>
      <c r="BC73" s="2"/>
      <c r="BD73" s="2"/>
      <c r="BE73" s="3"/>
      <c r="BF73" s="4"/>
      <c r="BG73" s="4"/>
      <c r="BH73" s="4"/>
      <c r="BI73" s="3"/>
      <c r="BJ73" s="4"/>
      <c r="BK73" s="4"/>
      <c r="BL73" s="4"/>
      <c r="BM73" s="4"/>
      <c r="BN73" s="4"/>
      <c r="BO73" s="2"/>
      <c r="BT73" s="5"/>
      <c r="BU73" s="5"/>
      <c r="BV73" s="5"/>
      <c r="BW73" s="5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</row>
    <row r="74" spans="3:91" ht="13.2">
      <c r="AZ74" s="2"/>
      <c r="BA74" s="2"/>
      <c r="BB74" s="2"/>
      <c r="BC74" s="2"/>
      <c r="BD74" s="2"/>
      <c r="BE74" s="3"/>
      <c r="BF74" s="4"/>
      <c r="BG74" s="4"/>
      <c r="BH74" s="4"/>
      <c r="BI74" s="3"/>
      <c r="BJ74" s="4"/>
      <c r="BK74" s="4"/>
      <c r="BL74" s="4"/>
      <c r="BM74" s="4"/>
      <c r="BN74" s="4"/>
      <c r="BO74" s="2"/>
      <c r="BT74" s="5"/>
      <c r="BU74" s="5"/>
      <c r="BV74" s="5"/>
      <c r="BW74" s="5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</row>
    <row r="112" ht="15.6" customHeight="1"/>
    <row r="113" ht="16.2" customHeight="1"/>
    <row r="114" ht="15.6" customHeight="1"/>
    <row r="115" ht="15.6" customHeight="1"/>
    <row r="116" ht="15.6" customHeight="1"/>
    <row r="117" ht="15.6" customHeight="1"/>
    <row r="118" ht="15.6" customHeight="1"/>
    <row r="119" ht="15.6" customHeight="1"/>
    <row r="120" ht="15.6" customHeight="1"/>
    <row r="121" ht="15" customHeight="1"/>
    <row r="122" ht="16.2" customHeight="1"/>
    <row r="123" ht="15.6" customHeight="1"/>
    <row r="124" ht="15.6" customHeight="1"/>
    <row r="125" ht="15.6" customHeight="1"/>
    <row r="126" ht="16.2" customHeight="1"/>
  </sheetData>
  <sheetProtection sheet="1" objects="1" scenarios="1"/>
  <mergeCells count="292">
    <mergeCell ref="B2:AT2"/>
    <mergeCell ref="B3:AT3"/>
    <mergeCell ref="AW3:BD3"/>
    <mergeCell ref="B4:AT4"/>
    <mergeCell ref="B6:AT6"/>
    <mergeCell ref="B8:AT8"/>
    <mergeCell ref="AM10:AU10"/>
    <mergeCell ref="AV10:AZ10"/>
    <mergeCell ref="C14:W14"/>
    <mergeCell ref="AB14:AV14"/>
    <mergeCell ref="C15:W15"/>
    <mergeCell ref="AB15:AV15"/>
    <mergeCell ref="A10:F10"/>
    <mergeCell ref="G10:J10"/>
    <mergeCell ref="T10:U10"/>
    <mergeCell ref="W10:AA10"/>
    <mergeCell ref="AB10:AG10"/>
    <mergeCell ref="AH10:AL10"/>
    <mergeCell ref="B22:C22"/>
    <mergeCell ref="D22:F22"/>
    <mergeCell ref="G22:I22"/>
    <mergeCell ref="J22:M22"/>
    <mergeCell ref="N22:BD22"/>
    <mergeCell ref="BE22:BI22"/>
    <mergeCell ref="C16:W16"/>
    <mergeCell ref="AB16:AV16"/>
    <mergeCell ref="C17:W17"/>
    <mergeCell ref="AB17:AV17"/>
    <mergeCell ref="C18:W18"/>
    <mergeCell ref="AB18:AV18"/>
    <mergeCell ref="BE23:BG23"/>
    <mergeCell ref="BH23:BI23"/>
    <mergeCell ref="B24:C24"/>
    <mergeCell ref="D24:F24"/>
    <mergeCell ref="G24:I24"/>
    <mergeCell ref="J24:M24"/>
    <mergeCell ref="N24:AH24"/>
    <mergeCell ref="AJ24:BD24"/>
    <mergeCell ref="BE24:BG24"/>
    <mergeCell ref="BH24:BI24"/>
    <mergeCell ref="B23:C23"/>
    <mergeCell ref="D23:F23"/>
    <mergeCell ref="G23:I23"/>
    <mergeCell ref="J23:M23"/>
    <mergeCell ref="N23:AH23"/>
    <mergeCell ref="AJ23:BD23"/>
    <mergeCell ref="BE25:BG25"/>
    <mergeCell ref="BH25:BI25"/>
    <mergeCell ref="B26:C26"/>
    <mergeCell ref="D26:F26"/>
    <mergeCell ref="G26:I26"/>
    <mergeCell ref="J26:M26"/>
    <mergeCell ref="N26:AH26"/>
    <mergeCell ref="AJ26:BD26"/>
    <mergeCell ref="BE26:BG26"/>
    <mergeCell ref="BH26:BI26"/>
    <mergeCell ref="B25:C25"/>
    <mergeCell ref="D25:F25"/>
    <mergeCell ref="G25:I25"/>
    <mergeCell ref="J25:M25"/>
    <mergeCell ref="N25:AH25"/>
    <mergeCell ref="AJ25:BD25"/>
    <mergeCell ref="BE27:BG27"/>
    <mergeCell ref="BH27:BI27"/>
    <mergeCell ref="B28:C28"/>
    <mergeCell ref="D28:F28"/>
    <mergeCell ref="G28:I28"/>
    <mergeCell ref="J28:M28"/>
    <mergeCell ref="N28:AH28"/>
    <mergeCell ref="AJ28:BD28"/>
    <mergeCell ref="BE28:BG28"/>
    <mergeCell ref="BH28:BI28"/>
    <mergeCell ref="B27:C27"/>
    <mergeCell ref="D27:F27"/>
    <mergeCell ref="G27:I27"/>
    <mergeCell ref="J27:M27"/>
    <mergeCell ref="N27:AH27"/>
    <mergeCell ref="AJ27:BD27"/>
    <mergeCell ref="BE29:BG29"/>
    <mergeCell ref="BH29:BI29"/>
    <mergeCell ref="B30:C30"/>
    <mergeCell ref="D30:F30"/>
    <mergeCell ref="G30:I30"/>
    <mergeCell ref="J30:M30"/>
    <mergeCell ref="N30:AH30"/>
    <mergeCell ref="AJ30:BD30"/>
    <mergeCell ref="BE30:BG30"/>
    <mergeCell ref="BH30:BI30"/>
    <mergeCell ref="B29:C29"/>
    <mergeCell ref="D29:F29"/>
    <mergeCell ref="G29:I29"/>
    <mergeCell ref="J29:M29"/>
    <mergeCell ref="N29:AH29"/>
    <mergeCell ref="AJ29:BD29"/>
    <mergeCell ref="BE31:BG31"/>
    <mergeCell ref="BH31:BI31"/>
    <mergeCell ref="B32:C32"/>
    <mergeCell ref="D32:F32"/>
    <mergeCell ref="G32:I32"/>
    <mergeCell ref="J32:M32"/>
    <mergeCell ref="N32:AH32"/>
    <mergeCell ref="AJ32:BD32"/>
    <mergeCell ref="BE32:BG32"/>
    <mergeCell ref="BH32:BI32"/>
    <mergeCell ref="B31:C31"/>
    <mergeCell ref="D31:F31"/>
    <mergeCell ref="G31:I31"/>
    <mergeCell ref="J31:M31"/>
    <mergeCell ref="N31:AH31"/>
    <mergeCell ref="AJ31:BD31"/>
    <mergeCell ref="BE33:BG33"/>
    <mergeCell ref="BH33:BI33"/>
    <mergeCell ref="B34:C34"/>
    <mergeCell ref="D34:F34"/>
    <mergeCell ref="G34:I34"/>
    <mergeCell ref="J34:M34"/>
    <mergeCell ref="N34:AH34"/>
    <mergeCell ref="AJ34:BD34"/>
    <mergeCell ref="BE34:BG34"/>
    <mergeCell ref="BH34:BI34"/>
    <mergeCell ref="B33:C33"/>
    <mergeCell ref="D33:F33"/>
    <mergeCell ref="G33:I33"/>
    <mergeCell ref="J33:M33"/>
    <mergeCell ref="N33:AH33"/>
    <mergeCell ref="AJ33:BD33"/>
    <mergeCell ref="BM44:BO44"/>
    <mergeCell ref="B45:E45"/>
    <mergeCell ref="F45:H45"/>
    <mergeCell ref="J45:K45"/>
    <mergeCell ref="L45:AF45"/>
    <mergeCell ref="AG45:AI45"/>
    <mergeCell ref="AJ45:AL45"/>
    <mergeCell ref="AM45:AO45"/>
    <mergeCell ref="AP45:AR45"/>
    <mergeCell ref="AS45:AU45"/>
    <mergeCell ref="AS44:AU44"/>
    <mergeCell ref="AV44:AX44"/>
    <mergeCell ref="AY44:BA44"/>
    <mergeCell ref="BB44:BD44"/>
    <mergeCell ref="BE44:BI44"/>
    <mergeCell ref="BJ44:BL44"/>
    <mergeCell ref="AG37:AI44"/>
    <mergeCell ref="AJ37:AL44"/>
    <mergeCell ref="AM37:AO44"/>
    <mergeCell ref="AP37:AR44"/>
    <mergeCell ref="B43:H43"/>
    <mergeCell ref="B44:E44"/>
    <mergeCell ref="F44:H44"/>
    <mergeCell ref="J44:AF44"/>
    <mergeCell ref="AS47:AU47"/>
    <mergeCell ref="BM45:BO45"/>
    <mergeCell ref="B46:E46"/>
    <mergeCell ref="F46:H46"/>
    <mergeCell ref="J46:K46"/>
    <mergeCell ref="L46:AF46"/>
    <mergeCell ref="AG46:AI46"/>
    <mergeCell ref="AJ46:AL46"/>
    <mergeCell ref="AM46:AO46"/>
    <mergeCell ref="AP46:AR46"/>
    <mergeCell ref="AS46:AU46"/>
    <mergeCell ref="AV45:AX45"/>
    <mergeCell ref="AY45:BA45"/>
    <mergeCell ref="BB45:BD45"/>
    <mergeCell ref="BE45:BF45"/>
    <mergeCell ref="BH45:BI45"/>
    <mergeCell ref="BJ45:BL45"/>
    <mergeCell ref="BM46:BO46"/>
    <mergeCell ref="AV46:AX46"/>
    <mergeCell ref="AY46:BA46"/>
    <mergeCell ref="BB46:BD46"/>
    <mergeCell ref="BE46:BF46"/>
    <mergeCell ref="BH46:BI46"/>
    <mergeCell ref="BJ46:BL46"/>
    <mergeCell ref="BM47:BO47"/>
    <mergeCell ref="B48:E48"/>
    <mergeCell ref="F48:H48"/>
    <mergeCell ref="J48:K48"/>
    <mergeCell ref="L48:AF48"/>
    <mergeCell ref="AG48:AI48"/>
    <mergeCell ref="AJ48:AL48"/>
    <mergeCell ref="AM48:AO48"/>
    <mergeCell ref="AP48:AR48"/>
    <mergeCell ref="AS48:AU48"/>
    <mergeCell ref="AV47:AX47"/>
    <mergeCell ref="AY47:BA47"/>
    <mergeCell ref="BB47:BD47"/>
    <mergeCell ref="BE47:BF47"/>
    <mergeCell ref="BH47:BI47"/>
    <mergeCell ref="BJ47:BL47"/>
    <mergeCell ref="B47:E47"/>
    <mergeCell ref="F47:H47"/>
    <mergeCell ref="J47:K47"/>
    <mergeCell ref="L47:AF47"/>
    <mergeCell ref="AG47:AI47"/>
    <mergeCell ref="AJ47:AL47"/>
    <mergeCell ref="AM47:AO47"/>
    <mergeCell ref="AP47:AR47"/>
    <mergeCell ref="B56:H56"/>
    <mergeCell ref="B57:E57"/>
    <mergeCell ref="F57:H57"/>
    <mergeCell ref="J57:AF57"/>
    <mergeCell ref="AS57:AU57"/>
    <mergeCell ref="AV48:AX48"/>
    <mergeCell ref="AY48:BA48"/>
    <mergeCell ref="BB48:BD48"/>
    <mergeCell ref="BE48:BF48"/>
    <mergeCell ref="AV57:AX57"/>
    <mergeCell ref="AY57:BA57"/>
    <mergeCell ref="BB57:BD57"/>
    <mergeCell ref="BE57:BI57"/>
    <mergeCell ref="BJ57:BL57"/>
    <mergeCell ref="BM57:BO57"/>
    <mergeCell ref="BM48:BO48"/>
    <mergeCell ref="AG50:AI57"/>
    <mergeCell ref="AJ50:AL57"/>
    <mergeCell ref="AM50:AO57"/>
    <mergeCell ref="AP50:AR57"/>
    <mergeCell ref="BH48:BI48"/>
    <mergeCell ref="BJ48:BL48"/>
    <mergeCell ref="BE58:BF58"/>
    <mergeCell ref="BH58:BI58"/>
    <mergeCell ref="BJ58:BL58"/>
    <mergeCell ref="BM58:BO58"/>
    <mergeCell ref="B59:E59"/>
    <mergeCell ref="F59:H59"/>
    <mergeCell ref="J59:K59"/>
    <mergeCell ref="L59:AF59"/>
    <mergeCell ref="AG59:AI59"/>
    <mergeCell ref="AJ59:AL59"/>
    <mergeCell ref="AM58:AO58"/>
    <mergeCell ref="AP58:AR58"/>
    <mergeCell ref="AS58:AU58"/>
    <mergeCell ref="AV58:AX58"/>
    <mergeCell ref="AY58:BA58"/>
    <mergeCell ref="BB58:BD58"/>
    <mergeCell ref="B58:E58"/>
    <mergeCell ref="F58:H58"/>
    <mergeCell ref="J58:K58"/>
    <mergeCell ref="L58:AF58"/>
    <mergeCell ref="AG58:AI58"/>
    <mergeCell ref="AJ58:AL58"/>
    <mergeCell ref="BE59:BF59"/>
    <mergeCell ref="BH59:BI59"/>
    <mergeCell ref="AM60:AO60"/>
    <mergeCell ref="AP60:AR60"/>
    <mergeCell ref="AS60:AU60"/>
    <mergeCell ref="BJ59:BL59"/>
    <mergeCell ref="BM59:BO59"/>
    <mergeCell ref="B60:E60"/>
    <mergeCell ref="F60:H60"/>
    <mergeCell ref="J60:K60"/>
    <mergeCell ref="L60:AF60"/>
    <mergeCell ref="AG60:AI60"/>
    <mergeCell ref="AJ60:AL60"/>
    <mergeCell ref="AM59:AO59"/>
    <mergeCell ref="AP59:AR59"/>
    <mergeCell ref="AS59:AU59"/>
    <mergeCell ref="AV59:AX59"/>
    <mergeCell ref="AY59:BA59"/>
    <mergeCell ref="BB59:BD59"/>
    <mergeCell ref="BE60:BF60"/>
    <mergeCell ref="BH60:BI60"/>
    <mergeCell ref="BJ60:BL60"/>
    <mergeCell ref="BM60:BO60"/>
    <mergeCell ref="AV60:AX60"/>
    <mergeCell ref="AY60:BA60"/>
    <mergeCell ref="BB60:BD60"/>
    <mergeCell ref="BH61:BI61"/>
    <mergeCell ref="BJ61:BL61"/>
    <mergeCell ref="BM61:BO61"/>
    <mergeCell ref="AM61:AO61"/>
    <mergeCell ref="AP61:AR61"/>
    <mergeCell ref="AS61:AU61"/>
    <mergeCell ref="AV61:AX61"/>
    <mergeCell ref="AY61:BA61"/>
    <mergeCell ref="BB61:BD61"/>
    <mergeCell ref="D65:AB65"/>
    <mergeCell ref="D66:AB66"/>
    <mergeCell ref="D67:AB67"/>
    <mergeCell ref="D68:AB68"/>
    <mergeCell ref="AC65:BA65"/>
    <mergeCell ref="AC66:BA66"/>
    <mergeCell ref="AC67:BA67"/>
    <mergeCell ref="AC68:BA68"/>
    <mergeCell ref="BE61:BF61"/>
    <mergeCell ref="B61:E61"/>
    <mergeCell ref="F61:H61"/>
    <mergeCell ref="J61:K61"/>
    <mergeCell ref="L61:AF61"/>
    <mergeCell ref="AG61:AI61"/>
    <mergeCell ref="AJ61:AL61"/>
  </mergeCells>
  <conditionalFormatting sqref="N23:N34">
    <cfRule type="expression" dxfId="37" priority="1" stopIfTrue="1">
      <formula>AND(BE23&gt;BH23,BE23&lt;&gt;"",BH23&lt;&gt;"")</formula>
    </cfRule>
    <cfRule type="expression" dxfId="36" priority="2" stopIfTrue="1">
      <formula>AND(BE23=BH23,BE23&lt;&gt;"",BH23&lt;&gt;"")</formula>
    </cfRule>
    <cfRule type="expression" dxfId="35" priority="3" stopIfTrue="1">
      <formula>AND(BE23&lt;BH23,BE23&lt;&gt;"",BH23&lt;&gt;"")</formula>
    </cfRule>
  </conditionalFormatting>
  <conditionalFormatting sqref="AJ23:AJ34">
    <cfRule type="expression" dxfId="34" priority="4" stopIfTrue="1">
      <formula>AND(BH23&gt;BE23,BE23&lt;&gt;"",BH23&lt;&gt;"")</formula>
    </cfRule>
    <cfRule type="expression" dxfId="33" priority="5" stopIfTrue="1">
      <formula>AND(BH23=BE23,BE23&lt;&gt;"",BH23&lt;&gt;"")</formula>
    </cfRule>
    <cfRule type="expression" dxfId="32" priority="6" stopIfTrue="1">
      <formula>AND(BH23&lt;BE23,BE23&lt;&gt;"",BH23&lt;&gt;"")</formula>
    </cfRule>
  </conditionalFormatting>
  <conditionalFormatting sqref="AG49:AR49 AS49:BO55 AG48:BO48 L49:AF55">
    <cfRule type="expression" dxfId="31" priority="7" stopIfTrue="1">
      <formula>$J$48=""</formula>
    </cfRule>
  </conditionalFormatting>
  <conditionalFormatting sqref="AG45:BO45">
    <cfRule type="expression" dxfId="30" priority="8" stopIfTrue="1">
      <formula>$J$46=""</formula>
    </cfRule>
  </conditionalFormatting>
  <conditionalFormatting sqref="AG46:BO46">
    <cfRule type="expression" dxfId="29" priority="9" stopIfTrue="1">
      <formula>$J$46=""</formula>
    </cfRule>
    <cfRule type="expression" dxfId="28" priority="10" stopIfTrue="1">
      <formula>$J$47=""</formula>
    </cfRule>
  </conditionalFormatting>
  <conditionalFormatting sqref="AG47:BO47">
    <cfRule type="expression" dxfId="27" priority="11" stopIfTrue="1">
      <formula>$J$47=""</formula>
    </cfRule>
    <cfRule type="expression" dxfId="26" priority="12" stopIfTrue="1">
      <formula>$J$48=""</formula>
    </cfRule>
  </conditionalFormatting>
  <conditionalFormatting sqref="AG58:BO58">
    <cfRule type="expression" dxfId="25" priority="13" stopIfTrue="1">
      <formula>$J$59=""</formula>
    </cfRule>
  </conditionalFormatting>
  <conditionalFormatting sqref="AG59:BO59">
    <cfRule type="expression" dxfId="24" priority="14" stopIfTrue="1">
      <formula>$J$59=""</formula>
    </cfRule>
    <cfRule type="expression" dxfId="23" priority="15" stopIfTrue="1">
      <formula>$J$60=""</formula>
    </cfRule>
  </conditionalFormatting>
  <conditionalFormatting sqref="AG60:BO60">
    <cfRule type="expression" dxfId="22" priority="16" stopIfTrue="1">
      <formula>$J$60=""</formula>
    </cfRule>
    <cfRule type="expression" dxfId="21" priority="17" stopIfTrue="1">
      <formula>$J$61=""</formula>
    </cfRule>
  </conditionalFormatting>
  <conditionalFormatting sqref="AG61:BO61">
    <cfRule type="expression" dxfId="20" priority="18" stopIfTrue="1">
      <formula>$J$61=""</formula>
    </cfRule>
  </conditionalFormatting>
  <conditionalFormatting sqref="L45">
    <cfRule type="expression" dxfId="19" priority="19" stopIfTrue="1">
      <formula>$AS$45=""</formula>
    </cfRule>
    <cfRule type="expression" dxfId="18" priority="20" stopIfTrue="1">
      <formula>$J$46=""</formula>
    </cfRule>
  </conditionalFormatting>
  <conditionalFormatting sqref="L46">
    <cfRule type="expression" dxfId="17" priority="21" stopIfTrue="1">
      <formula>$AS$46=""</formula>
    </cfRule>
    <cfRule type="expression" dxfId="16" priority="22" stopIfTrue="1">
      <formula>$J$46=""</formula>
    </cfRule>
    <cfRule type="expression" dxfId="15" priority="23" stopIfTrue="1">
      <formula>$J$47=""</formula>
    </cfRule>
  </conditionalFormatting>
  <conditionalFormatting sqref="L47">
    <cfRule type="expression" dxfId="14" priority="24" stopIfTrue="1">
      <formula>$AS$47=""</formula>
    </cfRule>
    <cfRule type="expression" dxfId="13" priority="25" stopIfTrue="1">
      <formula>$J$47=""</formula>
    </cfRule>
    <cfRule type="expression" dxfId="12" priority="26" stopIfTrue="1">
      <formula>$J$48=""</formula>
    </cfRule>
  </conditionalFormatting>
  <conditionalFormatting sqref="L48">
    <cfRule type="expression" dxfId="11" priority="27" stopIfTrue="1">
      <formula>$AS$48=""</formula>
    </cfRule>
    <cfRule type="expression" dxfId="10" priority="28" stopIfTrue="1">
      <formula>$J$48=""</formula>
    </cfRule>
  </conditionalFormatting>
  <conditionalFormatting sqref="L58">
    <cfRule type="expression" dxfId="9" priority="29" stopIfTrue="1">
      <formula>$AS$58=""</formula>
    </cfRule>
    <cfRule type="expression" dxfId="8" priority="30" stopIfTrue="1">
      <formula>$J$59=""</formula>
    </cfRule>
  </conditionalFormatting>
  <conditionalFormatting sqref="L59">
    <cfRule type="expression" dxfId="7" priority="31" stopIfTrue="1">
      <formula>$AS$59=""</formula>
    </cfRule>
    <cfRule type="expression" dxfId="6" priority="32" stopIfTrue="1">
      <formula>$J$59=""</formula>
    </cfRule>
    <cfRule type="expression" dxfId="5" priority="33" stopIfTrue="1">
      <formula>$J$60=""</formula>
    </cfRule>
  </conditionalFormatting>
  <conditionalFormatting sqref="L60">
    <cfRule type="expression" dxfId="4" priority="34" stopIfTrue="1">
      <formula>$AS$60=""</formula>
    </cfRule>
    <cfRule type="expression" dxfId="3" priority="35" stopIfTrue="1">
      <formula>$J$60=""</formula>
    </cfRule>
    <cfRule type="expression" dxfId="2" priority="36" stopIfTrue="1">
      <formula>$J$61=""</formula>
    </cfRule>
  </conditionalFormatting>
  <conditionalFormatting sqref="L61">
    <cfRule type="expression" dxfId="1" priority="37" stopIfTrue="1">
      <formula>$AS$61=""</formula>
    </cfRule>
    <cfRule type="expression" dxfId="0" priority="38" stopIfTrue="1">
      <formula>$J$61=""</formula>
    </cfRule>
  </conditionalFormatting>
  <dataValidations count="1">
    <dataValidation type="whole" operator="greaterThanOrEqual" allowBlank="1" showErrorMessage="1" errorTitle="Fehler" error="Nur Zahlen eingeben!" sqref="AV10:AZ10 W10:AA10">
      <formula1>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7" orientation="portrait" horizontalDpi="300" verticalDpi="300" r:id="rId1"/>
  <headerFooter alignWithMargins="0">
    <oddFooter xml:space="preserve">&amp;R&amp;P von &amp;N </oddFooter>
  </headerFooter>
  <colBreaks count="1" manualBreakCount="1">
    <brk id="68" max="11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3"/>
  <dimension ref="B2:CH56"/>
  <sheetViews>
    <sheetView workbookViewId="0">
      <selection activeCell="B6" sqref="B6:AT6"/>
    </sheetView>
  </sheetViews>
  <sheetFormatPr baseColWidth="10" defaultColWidth="11.44140625" defaultRowHeight="13.2"/>
  <cols>
    <col min="1" max="2" width="2.88671875" bestFit="1" customWidth="1"/>
    <col min="3" max="3" width="1.88671875" bestFit="1" customWidth="1"/>
    <col min="4" max="4" width="24.6640625" bestFit="1" customWidth="1"/>
    <col min="5" max="6" width="12.6640625" bestFit="1" customWidth="1"/>
    <col min="7" max="8" width="3.33203125" bestFit="1" customWidth="1"/>
    <col min="9" max="9" width="6.33203125" bestFit="1" customWidth="1"/>
    <col min="10" max="10" width="3.6640625" bestFit="1" customWidth="1"/>
    <col min="11" max="11" width="15.6640625" customWidth="1"/>
    <col min="12" max="12" width="5.6640625" bestFit="1" customWidth="1"/>
    <col min="13" max="15" width="2.88671875" bestFit="1" customWidth="1"/>
    <col min="17" max="17" width="12.6640625" bestFit="1" customWidth="1"/>
    <col min="18" max="21" width="3" bestFit="1" customWidth="1"/>
    <col min="23" max="23" width="12.6640625" bestFit="1" customWidth="1"/>
    <col min="24" max="27" width="3" bestFit="1" customWidth="1"/>
    <col min="29" max="29" width="17.109375" bestFit="1" customWidth="1"/>
    <col min="30" max="30" width="1.88671875" bestFit="1" customWidth="1"/>
    <col min="31" max="31" width="1.6640625" bestFit="1" customWidth="1"/>
    <col min="33" max="34" width="1.88671875" bestFit="1" customWidth="1"/>
    <col min="35" max="35" width="3.33203125" bestFit="1" customWidth="1"/>
    <col min="37" max="37" width="1.88671875" bestFit="1" customWidth="1"/>
    <col min="38" max="38" width="3" bestFit="1" customWidth="1"/>
    <col min="39" max="39" width="3.6640625" customWidth="1"/>
    <col min="40" max="40" width="3" bestFit="1" customWidth="1"/>
    <col min="41" max="41" width="7.33203125" bestFit="1" customWidth="1"/>
    <col min="43" max="43" width="1.88671875" bestFit="1" customWidth="1"/>
    <col min="44" max="46" width="3" bestFit="1" customWidth="1"/>
    <col min="48" max="48" width="4.109375" bestFit="1" customWidth="1"/>
    <col min="49" max="51" width="3" bestFit="1" customWidth="1"/>
  </cols>
  <sheetData>
    <row r="2" spans="2:86" s="29" customFormat="1">
      <c r="AK2" s="35"/>
      <c r="AL2" s="30"/>
      <c r="AM2" s="31"/>
      <c r="AN2" s="31"/>
      <c r="AO2" s="36"/>
      <c r="AP2" s="32"/>
      <c r="AQ2" s="32"/>
      <c r="AR2" s="32"/>
      <c r="AS2" s="33"/>
      <c r="AT2" s="32"/>
      <c r="AU2" s="32"/>
      <c r="AV2" s="32"/>
      <c r="AW2" s="32"/>
      <c r="AX2" s="32"/>
    </row>
    <row r="3" spans="2:86" s="29" customFormat="1">
      <c r="C3" s="78">
        <v>1</v>
      </c>
      <c r="D3" s="78">
        <v>2</v>
      </c>
      <c r="E3" s="78">
        <v>3</v>
      </c>
      <c r="F3" s="36">
        <v>4</v>
      </c>
      <c r="G3" s="36">
        <v>5</v>
      </c>
      <c r="H3" s="36">
        <v>6</v>
      </c>
      <c r="I3" s="36">
        <v>7</v>
      </c>
      <c r="J3" s="36">
        <v>8</v>
      </c>
      <c r="K3" s="36">
        <v>9</v>
      </c>
      <c r="L3" s="79">
        <v>10</v>
      </c>
      <c r="M3" s="36">
        <v>11</v>
      </c>
      <c r="N3" s="80">
        <v>12</v>
      </c>
      <c r="O3" s="36">
        <v>13</v>
      </c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  <c r="AW3" s="34"/>
      <c r="AX3" s="32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</row>
    <row r="4" spans="2:86" s="29" customFormat="1" ht="64.2">
      <c r="B4" s="36"/>
      <c r="C4" s="78"/>
      <c r="D4" s="78"/>
      <c r="E4" s="78"/>
      <c r="F4" s="78"/>
      <c r="G4" s="36" t="s">
        <v>54</v>
      </c>
      <c r="H4" s="36" t="s">
        <v>23</v>
      </c>
      <c r="I4" s="78" t="s">
        <v>55</v>
      </c>
      <c r="J4" s="78" t="s">
        <v>56</v>
      </c>
      <c r="K4" s="36"/>
      <c r="L4" s="78" t="s">
        <v>57</v>
      </c>
      <c r="M4" s="36" t="s">
        <v>58</v>
      </c>
      <c r="N4" s="80" t="s">
        <v>31</v>
      </c>
      <c r="O4" s="36" t="s">
        <v>32</v>
      </c>
      <c r="Q4" s="163" t="s">
        <v>33</v>
      </c>
      <c r="R4" s="164" t="str">
        <f>Q5</f>
        <v>Mannschaft 1</v>
      </c>
      <c r="S4" s="164" t="str">
        <f>Q6</f>
        <v>Mannschaft 2</v>
      </c>
      <c r="T4" s="164" t="str">
        <f>Q7</f>
        <v>Mannschaft 3</v>
      </c>
      <c r="U4" s="164" t="str">
        <f>Q8</f>
        <v>Mannschaft 4</v>
      </c>
      <c r="V4" s="2"/>
      <c r="W4" s="163" t="s">
        <v>55</v>
      </c>
      <c r="X4" s="164" t="str">
        <f>W5</f>
        <v>Mannschaft 1</v>
      </c>
      <c r="Y4" s="164" t="str">
        <f>W6</f>
        <v>Mannschaft 2</v>
      </c>
      <c r="Z4" s="164" t="str">
        <f>W7</f>
        <v>Mannschaft 3</v>
      </c>
      <c r="AA4" s="164" t="str">
        <f>W8</f>
        <v>Mannschaft 4</v>
      </c>
      <c r="AB4" s="2"/>
      <c r="AC4" s="2"/>
      <c r="AD4" s="2"/>
      <c r="AE4" s="2"/>
      <c r="AF4" s="2"/>
      <c r="AG4" s="165"/>
      <c r="AH4" s="166"/>
      <c r="AI4" s="166"/>
      <c r="AJ4" s="167"/>
      <c r="AK4" s="168" t="e">
        <f>MATCH(1,AD5:AD8,0)</f>
        <v>#N/A</v>
      </c>
      <c r="AL4" s="87"/>
      <c r="AM4" s="169"/>
      <c r="AN4" s="169"/>
      <c r="AO4" s="169"/>
      <c r="AP4" s="167"/>
      <c r="AQ4" s="88" t="e">
        <f ca="1">MATCH(1,OFFSET($AD$5:$AD$8,AK4,0),0)+AK4</f>
        <v>#N/A</v>
      </c>
      <c r="AR4" s="169"/>
      <c r="AS4" s="169"/>
      <c r="AT4" s="169"/>
      <c r="AU4" s="169"/>
      <c r="AV4" s="88" t="e">
        <f ca="1">MATCH(1,OFFSET($AD$5:$AD$8,AQ4,0),0)+AQ4</f>
        <v>#N/A</v>
      </c>
      <c r="AW4" s="169"/>
      <c r="AX4" s="169"/>
      <c r="AY4" s="169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</row>
    <row r="5" spans="2:86" s="29" customFormat="1">
      <c r="B5" s="36">
        <v>1</v>
      </c>
      <c r="C5" s="78">
        <f>RANK(D5,$D$5:$D$8,1)</f>
        <v>1</v>
      </c>
      <c r="D5" s="78">
        <f>E5+ROW()/1000</f>
        <v>1.0049999999999999</v>
      </c>
      <c r="E5" s="78">
        <f>RANK(K5,$K$5:$K$8)</f>
        <v>1</v>
      </c>
      <c r="F5" s="36" t="str">
        <f>VLOOKUP(B5,'Ergebniseingabe VR'!$C$19:$X$22,2,0)</f>
        <v>Mannschaft 1</v>
      </c>
      <c r="G5" s="32">
        <f>SUMPRODUCT((F5='Ergebniseingabe VR'!$O$27:$AI$38)*('Ergebniseingabe VR'!$BF$27:$BF$38))+SUMPRODUCT((F5='Ergebniseingabe VR'!$AK$27:$BE$38)*('Ergebniseingabe VR'!$BI$27:$BI$38))</f>
        <v>0</v>
      </c>
      <c r="H5" s="32">
        <f>SUMPRODUCT((F5='Ergebniseingabe VR'!$O$27:$AI$38)*('Ergebniseingabe VR'!$BI$27:$BI$38))+SUMPRODUCT((F5='Ergebniseingabe VR'!$AK$27:$BE$38)*('Ergebniseingabe VR'!$BF$27:$BF$38))</f>
        <v>0</v>
      </c>
      <c r="I5" s="32">
        <f>(SUMPRODUCT((F5='Ergebniseingabe VR'!$O$27:$AI$38)*(('Ergebniseingabe VR'!$BF$27:$BF$38)&gt;('Ergebniseingabe VR'!$BI$27:$BI$38)))+SUMPRODUCT((F5='Ergebniseingabe VR'!$AK$27:$BE$38)*(('Ergebniseingabe VR'!$BI$27:$BI$38)&gt;('Ergebniseingabe VR'!$BF$27:$BF$38))))*3+SUMPRODUCT(((F5='Ergebniseingabe VR'!$O$27:$AI$38)+(F5='Ergebniseingabe VR'!$AK$27:$BE$38))*(('Ergebniseingabe VR'!$BI$27:$BI$38)=('Ergebniseingabe VR'!$BF$27:$BF$38))*NOT(ISBLANK('Ergebniseingabe VR'!$BF$27:$BF$38)))</f>
        <v>0</v>
      </c>
      <c r="J5" s="33">
        <f>G5-H5</f>
        <v>0</v>
      </c>
      <c r="K5" s="89">
        <f>AC5+AI5+AO5</f>
        <v>0</v>
      </c>
      <c r="L5" s="32">
        <f>SUMPRODUCT(('Ergebniseingabe VR'!$O$27:$AI$38=F5)*('Ergebniseingabe VR'!$BF$27:$BF$38&lt;&gt;""))+SUMPRODUCT(('Ergebniseingabe VR'!$AK$27:$BE$38=F5)*('Ergebniseingabe VR'!$BI$27:$BI$38&lt;&gt;""))</f>
        <v>0</v>
      </c>
      <c r="M5" s="32">
        <f>SUMPRODUCT(('Ergebniseingabe VR'!$O$27:$AI$38=F5)*('Ergebniseingabe VR'!$BF$27:$BF$38&gt;'Ergebniseingabe VR'!$BI$27:$BI$38))+SUMPRODUCT(('Ergebniseingabe VR'!$AK$27:$BE$38=F5)*('Ergebniseingabe VR'!$BF$27:$BF$38&lt;'Ergebniseingabe VR'!$BI$27:$BI$38))</f>
        <v>0</v>
      </c>
      <c r="N5" s="32">
        <f>SUMPRODUCT(('Ergebniseingabe VR'!$O$27:$BE$38=F5)*('Ergebniseingabe VR'!$BF$27:$BF$38='Ergebniseingabe VR'!$BI$27:$BI$38)*('Ergebniseingabe VR'!$BF$27:$BF$38&lt;&gt;"")*('Ergebniseingabe VR'!$BI$27:$BI$38&lt;&gt;""))</f>
        <v>0</v>
      </c>
      <c r="O5" s="32">
        <f>SUMPRODUCT(('Ergebniseingabe VR'!$O$27:$AI$38=F5)*('Ergebniseingabe VR'!$BF$27:$BF$38&lt;'Ergebniseingabe VR'!$BI$27:$BI$38))+SUMPRODUCT(('Ergebniseingabe VR'!$AK$27:$BE$38=F5)*('Ergebniseingabe VR'!$BF$27:$BF$38&gt;'Ergebniseingabe VR'!$BI$27:$BI$38))</f>
        <v>0</v>
      </c>
      <c r="Q5" s="170" t="str">
        <f>$F$5</f>
        <v>Mannschaft 1</v>
      </c>
      <c r="R5" s="171"/>
      <c r="S5" s="172">
        <f>IF(AND(Q5&amp;$S$4=VLOOKUP(Q5&amp;$S$4,$D$23:$I$46,1,0),VLOOKUP(Q5&amp;$S$4,$D$23:$I$46,6,0)&lt;&gt;""),VLOOKUP(Q5&amp;$S$4,$D$23:$I$46,6,0),)</f>
        <v>0</v>
      </c>
      <c r="T5" s="172">
        <f>IF(AND(Q5&amp;$T$4=VLOOKUP(Q5&amp;$T$4,$D$23:$I$46,1,0),VLOOKUP(Q5&amp;$T$4,$D$23:$I$46,6,0)&lt;&gt;""),VLOOKUP(Q5&amp;$T$4,$D$23:$I$46,6,0),)</f>
        <v>0</v>
      </c>
      <c r="U5" s="172">
        <f>IF(AND(Q5&amp;$U$4=VLOOKUP(Q5&amp;$U$4,$D$23:$I$46,1,0),VLOOKUP(Q5&amp;$U$4,$D$23:$I$46,6,0)&lt;&gt;""),VLOOKUP(Q5&amp;$U$4,$D$23:$I$46,6,0),)</f>
        <v>0</v>
      </c>
      <c r="V5" s="2"/>
      <c r="W5" s="170" t="str">
        <f>Q5</f>
        <v>Mannschaft 1</v>
      </c>
      <c r="X5" s="171"/>
      <c r="Y5" s="172">
        <f>IF(AND(ISNUMBER(S5),ISNUMBER(R6)),IF(S5&gt;R6,3,IF(S5=R6,1,0)),0)</f>
        <v>1</v>
      </c>
      <c r="Z5" s="172">
        <f>IF(AND(ISNUMBER(T5),ISNUMBER(R7)),IF(T5&gt;R7,3,IF(T5=R7,1,0)),0)</f>
        <v>1</v>
      </c>
      <c r="AA5" s="172">
        <f>IF(AND(ISNUMBER(U5),ISNUMBER(R8)),IF(U5&gt;R8,3,IF(U5=R8,1,0)),0)</f>
        <v>1</v>
      </c>
      <c r="AB5" s="2"/>
      <c r="AC5" s="173">
        <f>I5*100000+J5*1000+G5</f>
        <v>0</v>
      </c>
      <c r="AD5" s="173">
        <f>COUNTIF(AC5:AC8,AC5)</f>
        <v>4</v>
      </c>
      <c r="AE5" s="173" t="str">
        <f>IF(AD5=1,"x","")</f>
        <v/>
      </c>
      <c r="AF5" s="2"/>
      <c r="AG5" s="174">
        <f>IF(AE5="x",1,IF(AC6=AC5,2,IF(AC7=AC5,3,4)))</f>
        <v>2</v>
      </c>
      <c r="AH5" s="168">
        <f>INDEX(X5:AA5,1,AG5)</f>
        <v>1</v>
      </c>
      <c r="AI5" s="175">
        <f>IF(OR($AD$9=2,$AD$9=4),AH5/10,0)</f>
        <v>0</v>
      </c>
      <c r="AJ5" s="167"/>
      <c r="AK5" s="176"/>
      <c r="AL5" s="168" t="e">
        <f ca="1">I5-INDEX(X5:AA5,1,$AK$4)-AR5-AW5</f>
        <v>#N/A</v>
      </c>
      <c r="AM5" s="168" t="e">
        <f ca="1">J5-INDEX(R5:U5,1,AK4)-INDEX(R5:R8,AK4,1)-ABS(AS5)-ABS(AX5)</f>
        <v>#N/A</v>
      </c>
      <c r="AN5" s="168" t="e">
        <f ca="1">G5-INDEX(R5:U5,1,$AK$4)-AT5-AY5</f>
        <v>#N/A</v>
      </c>
      <c r="AO5" s="177">
        <f>IF(OR($AD$9&lt;&gt;3,AE5="x"),0,AL5/10+AM5/1000+AN5/100000)</f>
        <v>0</v>
      </c>
      <c r="AP5" s="167"/>
      <c r="AQ5" s="178"/>
      <c r="AR5" s="168">
        <f ca="1">IF(ISNA($AQ$4),0,INDEX(X5:AA5,1,$AQ$4))</f>
        <v>0</v>
      </c>
      <c r="AS5" s="168">
        <f ca="1">IF(ISNA($AQ$4),0,(INDEX(R5:U5,1,AQ4)-INDEX(R5:R8,AQ4,1)))</f>
        <v>0</v>
      </c>
      <c r="AT5" s="168">
        <f ca="1">IF(ISNA($AQ$4),0,INDEX(R5:U5,1,$AQ$4))</f>
        <v>0</v>
      </c>
      <c r="AU5" s="166"/>
      <c r="AV5" s="178"/>
      <c r="AW5" s="168">
        <f ca="1">IF(ISNA($AV$4),0,INDEX(X5:AA5,1,$AV$4))</f>
        <v>0</v>
      </c>
      <c r="AX5" s="168">
        <f ca="1">IF(ISNA($AV$4),0,(INDEX(R5:U5,1,AV4)-INDEX(R5:R8,AV4,1)))</f>
        <v>0</v>
      </c>
      <c r="AY5" s="168">
        <f ca="1">IF(ISNA($AV$4),0,INDEX(R5:U5,1,$AV$4))</f>
        <v>0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</row>
    <row r="6" spans="2:86" s="29" customFormat="1">
      <c r="B6" s="36">
        <v>2</v>
      </c>
      <c r="C6" s="78">
        <f>RANK(D6,$D$5:$D$8,1)</f>
        <v>2</v>
      </c>
      <c r="D6" s="78">
        <f>E6+ROW()/1000</f>
        <v>1.006</v>
      </c>
      <c r="E6" s="78">
        <f>RANK(K6,$K$5:$K$8)</f>
        <v>1</v>
      </c>
      <c r="F6" s="36" t="str">
        <f>VLOOKUP(B6,'Ergebniseingabe VR'!$C$19:$X$22,2,0)</f>
        <v>Mannschaft 2</v>
      </c>
      <c r="G6" s="32">
        <f>SUMPRODUCT((F6='Ergebniseingabe VR'!$O$27:$AI$38)*('Ergebniseingabe VR'!$BF$27:$BF$38))+SUMPRODUCT((F6='Ergebniseingabe VR'!$AK$27:$BE$38)*('Ergebniseingabe VR'!$BI$27:$BI$38))</f>
        <v>0</v>
      </c>
      <c r="H6" s="32">
        <f>SUMPRODUCT((F6='Ergebniseingabe VR'!$O$27:$AI$38)*('Ergebniseingabe VR'!$BI$27:$BI$38))+SUMPRODUCT((F6='Ergebniseingabe VR'!$AK$27:$BE$38)*('Ergebniseingabe VR'!$BF$27:$BF$38))</f>
        <v>0</v>
      </c>
      <c r="I6" s="32">
        <f>(SUMPRODUCT((F6='Ergebniseingabe VR'!$O$27:$AI$38)*(('Ergebniseingabe VR'!$BF$27:$BF$38)&gt;('Ergebniseingabe VR'!$BI$27:$BI$38)))+SUMPRODUCT((F6='Ergebniseingabe VR'!$AK$27:$BE$38)*(('Ergebniseingabe VR'!$BI$27:$BI$38)&gt;('Ergebniseingabe VR'!$BF$27:$BF$38))))*3+SUMPRODUCT(((F6='Ergebniseingabe VR'!$O$27:$AI$38)+(F6='Ergebniseingabe VR'!$AK$27:$BE$38))*(('Ergebniseingabe VR'!$BI$27:$BI$38)=('Ergebniseingabe VR'!$BF$27:$BF$38))*NOT(ISBLANK('Ergebniseingabe VR'!$BF$27:$BF$38)))</f>
        <v>0</v>
      </c>
      <c r="J6" s="33">
        <f>G6-H6</f>
        <v>0</v>
      </c>
      <c r="K6" s="89">
        <f>AC6+AI6+AO6</f>
        <v>0</v>
      </c>
      <c r="L6" s="32">
        <f>SUMPRODUCT(('Ergebniseingabe VR'!$O$27:$AI$38=F6)*('Ergebniseingabe VR'!$BF$27:$BF$38&lt;&gt;""))+SUMPRODUCT(('Ergebniseingabe VR'!$AK$27:$BE$38=F6)*('Ergebniseingabe VR'!$BI$27:$BI$38&lt;&gt;""))</f>
        <v>0</v>
      </c>
      <c r="M6" s="32">
        <f>SUMPRODUCT(('Ergebniseingabe VR'!$O$27:$AI$38=F6)*('Ergebniseingabe VR'!$BF$27:$BF$38&gt;'Ergebniseingabe VR'!$BI$27:$BI$38))+SUMPRODUCT(('Ergebniseingabe VR'!$AK$27:$BE$38=F6)*('Ergebniseingabe VR'!$BF$27:$BF$38&lt;'Ergebniseingabe VR'!$BI$27:$BI$38))</f>
        <v>0</v>
      </c>
      <c r="N6" s="32">
        <f>SUMPRODUCT(('Ergebniseingabe VR'!$O$27:$BE$38=F6)*('Ergebniseingabe VR'!$BF$27:$BF$38='Ergebniseingabe VR'!$BI$27:$BI$38)*('Ergebniseingabe VR'!$BF$27:$BF$38&lt;&gt;"")*('Ergebniseingabe VR'!$BI$27:$BI$38&lt;&gt;""))</f>
        <v>0</v>
      </c>
      <c r="O6" s="32">
        <f>SUMPRODUCT(('Ergebniseingabe VR'!$O$27:$AI$38=F6)*('Ergebniseingabe VR'!$BF$27:$BF$38&lt;'Ergebniseingabe VR'!$BI$27:$BI$38))+SUMPRODUCT(('Ergebniseingabe VR'!$AK$27:$BE$38=F6)*('Ergebniseingabe VR'!$BF$27:$BF$38&gt;'Ergebniseingabe VR'!$BI$27:$BI$38))</f>
        <v>0</v>
      </c>
      <c r="Q6" s="170" t="str">
        <f>$F$6</f>
        <v>Mannschaft 2</v>
      </c>
      <c r="R6" s="172">
        <f>IF(AND(Q6&amp;$R$4=VLOOKUP(Q6&amp;$R$4,$D$23:$I$46,1,0),VLOOKUP(Q6&amp;$R$4,$D$23:$I$46,6,0)&lt;&gt;""),VLOOKUP(Q6&amp;$R$4,$D$23:$I$46,6,0),)</f>
        <v>0</v>
      </c>
      <c r="S6" s="171"/>
      <c r="T6" s="172">
        <f>IF(AND(Q6&amp;$T$4=VLOOKUP(Q6&amp;$T$4,$D$23:$I$46,1,0),VLOOKUP(Q6&amp;$T$4,$D$23:$I$46,6,0)&lt;&gt;""),VLOOKUP(Q6&amp;$T$4,$D$23:$I$46,6,0),)</f>
        <v>0</v>
      </c>
      <c r="U6" s="172">
        <f>IF(AND(Q6&amp;$U$4=VLOOKUP(Q6&amp;$U$4,$D$23:$I$46,1,0),VLOOKUP(Q6&amp;$U$4,$D$23:$I$46,6,0)&lt;&gt;""),VLOOKUP(Q6&amp;$U$4,$D$23:$I$46,6,0),)</f>
        <v>0</v>
      </c>
      <c r="V6" s="2"/>
      <c r="W6" s="179" t="str">
        <f>Q6</f>
        <v>Mannschaft 2</v>
      </c>
      <c r="X6" s="172">
        <f>IF(AND(ISNUMBER(R6),ISNUMBER(S5)),IF(R6&gt;S5,3,IF(R6=S5,1,0)),0)</f>
        <v>1</v>
      </c>
      <c r="Y6" s="171"/>
      <c r="Z6" s="172">
        <f>IF(AND(ISNUMBER(T6),ISNUMBER(S7)),IF(T6&gt;S7,3,IF(T6=S7,1,0)),0)</f>
        <v>1</v>
      </c>
      <c r="AA6" s="172">
        <f>IF(AND(ISNUMBER(U6),ISNUMBER(S8)),IF(U6&gt;S8,3,IF(U6=S8,1,0)),0)</f>
        <v>1</v>
      </c>
      <c r="AB6" s="2"/>
      <c r="AC6" s="173">
        <f>I6*100000+J6*1000+G6</f>
        <v>0</v>
      </c>
      <c r="AD6" s="180">
        <f>COUNTIF(AC5:AC8,AC6)</f>
        <v>4</v>
      </c>
      <c r="AE6" s="180" t="str">
        <f>IF(AD6=1,"x","")</f>
        <v/>
      </c>
      <c r="AF6" s="2"/>
      <c r="AG6" s="174">
        <f>IF(AE6="x",2,IF(AC7=AC6,3,IF(AC8=AC6,4,1)))</f>
        <v>3</v>
      </c>
      <c r="AH6" s="168">
        <f>INDEX(X6:AA6,1,AG6)</f>
        <v>1</v>
      </c>
      <c r="AI6" s="175">
        <f>IF(OR($AD$9=2,$AD$9=4),AH6/10,0)</f>
        <v>0</v>
      </c>
      <c r="AJ6" s="167"/>
      <c r="AK6" s="176"/>
      <c r="AL6" s="168" t="e">
        <f ca="1">I6-INDEX(X6:AA6,1,$AK$4)-AR6-AW6</f>
        <v>#N/A</v>
      </c>
      <c r="AM6" s="168" t="e">
        <f ca="1">J6-INDEX(R6:U6,1,AK4)-INDEX(S5:S8,AK4,1)-ABS(AS6)-ABS(AX6)</f>
        <v>#N/A</v>
      </c>
      <c r="AN6" s="168" t="e">
        <f ca="1">G6-INDEX(R6:U6,1,$AK$4)-AT6-AY6</f>
        <v>#N/A</v>
      </c>
      <c r="AO6" s="177">
        <f>IF(OR($AD$9&lt;&gt;3,AE6="x"),0,AL6/10+AM6/1000+AN6/100000)</f>
        <v>0</v>
      </c>
      <c r="AP6" s="167"/>
      <c r="AQ6" s="178"/>
      <c r="AR6" s="168">
        <f ca="1">IF(ISNA($AQ$4),0,INDEX(X6:AA6,1,$AQ$4))</f>
        <v>0</v>
      </c>
      <c r="AS6" s="168">
        <f ca="1">IF(ISNA($AQ$4),0,(INDEX(R6:U6,1,AQ4)-INDEX(S5:S8,AQ4,1)))</f>
        <v>0</v>
      </c>
      <c r="AT6" s="168">
        <f ca="1">IF(ISNA($AQ$4),0,INDEX(R6:U6,1,$AQ$4))</f>
        <v>0</v>
      </c>
      <c r="AU6" s="166"/>
      <c r="AV6" s="178"/>
      <c r="AW6" s="168">
        <f ca="1">IF(ISNA($AV$4),0,INDEX(X6:AA6,1,$AV$4))</f>
        <v>0</v>
      </c>
      <c r="AX6" s="168">
        <f ca="1">IF(ISNA($AV$4),0,(INDEX(R6:U6,1,AV4)-INDEX(S5:S8,AV4,1)))</f>
        <v>0</v>
      </c>
      <c r="AY6" s="168">
        <f ca="1">IF(ISNA($AV$4),0,INDEX(R6:U6,1,$AV$4))</f>
        <v>0</v>
      </c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</row>
    <row r="7" spans="2:86" s="29" customFormat="1">
      <c r="B7" s="36">
        <v>3</v>
      </c>
      <c r="C7" s="78">
        <f>RANK(D7,$D$5:$D$8,1)</f>
        <v>3</v>
      </c>
      <c r="D7" s="78">
        <f>E7+ROW()/1000</f>
        <v>1.0069999999999999</v>
      </c>
      <c r="E7" s="78">
        <f>RANK(K7,$K$5:$K$8)</f>
        <v>1</v>
      </c>
      <c r="F7" s="36" t="str">
        <f>VLOOKUP(B7,'Ergebniseingabe VR'!$C$19:$X$22,2,0)</f>
        <v>Mannschaft 3</v>
      </c>
      <c r="G7" s="32">
        <f>SUMPRODUCT((F7='Ergebniseingabe VR'!$O$27:$AI$38)*('Ergebniseingabe VR'!$BF$27:$BF$38))+SUMPRODUCT((F7='Ergebniseingabe VR'!$AK$27:$BE$38)*('Ergebniseingabe VR'!$BI$27:$BI$38))</f>
        <v>0</v>
      </c>
      <c r="H7" s="32">
        <f>SUMPRODUCT((F7='Ergebniseingabe VR'!$O$27:$AI$38)*('Ergebniseingabe VR'!$BI$27:$BI$38))+SUMPRODUCT((F7='Ergebniseingabe VR'!$AK$27:$BE$38)*('Ergebniseingabe VR'!$BF$27:$BF$38))</f>
        <v>0</v>
      </c>
      <c r="I7" s="32">
        <f>(SUMPRODUCT((F7='Ergebniseingabe VR'!$O$27:$AI$38)*(('Ergebniseingabe VR'!$BF$27:$BF$38)&gt;('Ergebniseingabe VR'!$BI$27:$BI$38)))+SUMPRODUCT((F7='Ergebniseingabe VR'!$AK$27:$BE$38)*(('Ergebniseingabe VR'!$BI$27:$BI$38)&gt;('Ergebniseingabe VR'!$BF$27:$BF$38))))*3+SUMPRODUCT(((F7='Ergebniseingabe VR'!$O$27:$AI$38)+(F7='Ergebniseingabe VR'!$AK$27:$BE$38))*(('Ergebniseingabe VR'!$BI$27:$BI$38)=('Ergebniseingabe VR'!$BF$27:$BF$38))*NOT(ISBLANK('Ergebniseingabe VR'!$BF$27:$BF$38)))</f>
        <v>0</v>
      </c>
      <c r="J7" s="33">
        <f>G7-H7</f>
        <v>0</v>
      </c>
      <c r="K7" s="89">
        <f>AC7+AI7+AO7</f>
        <v>0</v>
      </c>
      <c r="L7" s="32">
        <f>SUMPRODUCT(('Ergebniseingabe VR'!$O$27:$AI$38=F7)*('Ergebniseingabe VR'!$BF$27:$BF$38&lt;&gt;""))+SUMPRODUCT(('Ergebniseingabe VR'!$AK$27:$BE$38=F7)*('Ergebniseingabe VR'!$BI$27:$BI$38&lt;&gt;""))</f>
        <v>0</v>
      </c>
      <c r="M7" s="32">
        <f>SUMPRODUCT(('Ergebniseingabe VR'!$O$27:$AI$38=F7)*('Ergebniseingabe VR'!$BF$27:$BF$38&gt;'Ergebniseingabe VR'!$BI$27:$BI$38))+SUMPRODUCT(('Ergebniseingabe VR'!$AK$27:$BE$38=F7)*('Ergebniseingabe VR'!$BF$27:$BF$38&lt;'Ergebniseingabe VR'!$BI$27:$BI$38))</f>
        <v>0</v>
      </c>
      <c r="N7" s="32">
        <f>SUMPRODUCT(('Ergebniseingabe VR'!$O$27:$BE$38=F7)*('Ergebniseingabe VR'!$BF$27:$BF$38='Ergebniseingabe VR'!$BI$27:$BI$38)*('Ergebniseingabe VR'!$BF$27:$BF$38&lt;&gt;"")*('Ergebniseingabe VR'!$BI$27:$BI$38&lt;&gt;""))</f>
        <v>0</v>
      </c>
      <c r="O7" s="32">
        <f>SUMPRODUCT(('Ergebniseingabe VR'!$O$27:$AI$38=F7)*('Ergebniseingabe VR'!$BF$27:$BF$38&lt;'Ergebniseingabe VR'!$BI$27:$BI$38))+SUMPRODUCT(('Ergebniseingabe VR'!$AK$27:$BE$38=F7)*('Ergebniseingabe VR'!$BF$27:$BF$38&gt;'Ergebniseingabe VR'!$BI$27:$BI$38))</f>
        <v>0</v>
      </c>
      <c r="Q7" s="170" t="str">
        <f>$F$7</f>
        <v>Mannschaft 3</v>
      </c>
      <c r="R7" s="172">
        <f>IF(AND(Q7&amp;$R$4=VLOOKUP(Q7&amp;$R$4,$D$23:$I$46,1,0),VLOOKUP(Q7&amp;$R$4,$D$23:$I$46,6,0)&lt;&gt;""),VLOOKUP(Q7&amp;$R$4,$D$23:$I$46,6,0),)</f>
        <v>0</v>
      </c>
      <c r="S7" s="172">
        <f>IF(AND(Q7&amp;$S$4=VLOOKUP(Q7&amp;$S$4,$D$23:$I$46,1,0),VLOOKUP(Q7&amp;$S$4,$D$23:$I$46,6,0)&lt;&gt;""),VLOOKUP(Q7&amp;$S$4,$D$23:$I$46,6,0),)</f>
        <v>0</v>
      </c>
      <c r="T7" s="171"/>
      <c r="U7" s="172">
        <f>IF(AND(Q7&amp;$U$4=VLOOKUP(Q7&amp;$U$4,$D$23:$I$46,1,0),VLOOKUP(Q7&amp;$U$4,$D$23:$I$46,6,0)&lt;&gt;""),VLOOKUP(Q7&amp;$U$4,$D$23:$I$46,6,0),)</f>
        <v>0</v>
      </c>
      <c r="V7" s="2"/>
      <c r="W7" s="179" t="str">
        <f>Q7</f>
        <v>Mannschaft 3</v>
      </c>
      <c r="X7" s="172">
        <f>IF(AND(ISNUMBER(R7),ISNUMBER(T5)),IF(R7&gt;T5,3,IF(R7=T5,1,0)),0)</f>
        <v>1</v>
      </c>
      <c r="Y7" s="172">
        <f>IF(AND(ISNUMBER(S7),ISNUMBER(T6)),IF(S7&gt;T6,3,IF(S7=T6,1,0)),0)</f>
        <v>1</v>
      </c>
      <c r="Z7" s="171"/>
      <c r="AA7" s="172">
        <f>IF(AND(ISNUMBER(U7),ISNUMBER(T8)),IF(U7&gt;T8,3,IF(U7=T8,1,0)),0)</f>
        <v>1</v>
      </c>
      <c r="AB7" s="2"/>
      <c r="AC7" s="173">
        <f>I7*100000+J7*1000+G7</f>
        <v>0</v>
      </c>
      <c r="AD7" s="181">
        <f>COUNTIF(AC5:AC8,AC7)</f>
        <v>4</v>
      </c>
      <c r="AE7" s="180" t="str">
        <f>IF(AD7=1,"x","")</f>
        <v/>
      </c>
      <c r="AF7" s="2"/>
      <c r="AG7" s="174">
        <f>IF(AE7="x",3,IF(AC8=AC7,4,IF(AC6=AC7,2,1)))</f>
        <v>4</v>
      </c>
      <c r="AH7" s="168">
        <f>INDEX(X7:AA7,1,AG7)</f>
        <v>1</v>
      </c>
      <c r="AI7" s="175">
        <f>IF(OR($AD$9=2,$AD$9=4),AH7/10,0)</f>
        <v>0</v>
      </c>
      <c r="AJ7" s="167"/>
      <c r="AK7" s="176"/>
      <c r="AL7" s="168" t="e">
        <f ca="1">I7-INDEX(X7:AA7,1,$AK$4)-AR7-AW7</f>
        <v>#N/A</v>
      </c>
      <c r="AM7" s="168" t="e">
        <f ca="1">J7-INDEX(R7:U7,1,AK4)-INDEX(T5:T8,AK4,1)-ABS(AS7)-ABS(AX7)</f>
        <v>#N/A</v>
      </c>
      <c r="AN7" s="168" t="e">
        <f ca="1">G7-INDEX(R7:U7,1,$AK$4)-AT7-AY7</f>
        <v>#N/A</v>
      </c>
      <c r="AO7" s="177">
        <f>IF(OR($AD$9&lt;&gt;3,AE7="x"),0,AL7/10+AM7/1000+AN7/100000)</f>
        <v>0</v>
      </c>
      <c r="AP7" s="167"/>
      <c r="AQ7" s="178"/>
      <c r="AR7" s="168">
        <f ca="1">IF(ISNA($AQ$4),0,INDEX(X7:AA7,1,$AQ$4))</f>
        <v>0</v>
      </c>
      <c r="AS7" s="168">
        <f ca="1">IF(ISNA($AQ$4),0,(INDEX(R7:U7,1,AQ4)-INDEX(T5:T8,AQ4,1)))</f>
        <v>0</v>
      </c>
      <c r="AT7" s="168">
        <f ca="1">IF(ISNA($AQ$4),0,INDEX(R7:U7,1,$AQ$4))</f>
        <v>0</v>
      </c>
      <c r="AU7" s="166"/>
      <c r="AV7" s="178"/>
      <c r="AW7" s="168">
        <f ca="1">IF(ISNA($AV$4),0,INDEX(X7:AA7,1,$AV$4))</f>
        <v>0</v>
      </c>
      <c r="AX7" s="168">
        <f ca="1">IF(ISNA($AV$4),0,(INDEX(R7:U7,1,AV4)-INDEX(T5:T8,AV4,1)))</f>
        <v>0</v>
      </c>
      <c r="AY7" s="168">
        <f ca="1">IF(ISNA($AV$4),0,INDEX(R7:U7,1,$AV$4))</f>
        <v>0</v>
      </c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</row>
    <row r="8" spans="2:86" s="29" customFormat="1">
      <c r="B8" s="36">
        <v>4</v>
      </c>
      <c r="C8" s="78">
        <f>RANK(D8,$D$5:$D$8,1)</f>
        <v>4</v>
      </c>
      <c r="D8" s="78">
        <f>E8+ROW()/1000</f>
        <v>1.008</v>
      </c>
      <c r="E8" s="78">
        <f>RANK(K8,$K$5:$K$8)</f>
        <v>1</v>
      </c>
      <c r="F8" s="36" t="str">
        <f>VLOOKUP(B8,'Ergebniseingabe VR'!$C$19:$X$22,2,0)</f>
        <v>Mannschaft 4</v>
      </c>
      <c r="G8" s="32">
        <f>SUMPRODUCT((F8='Ergebniseingabe VR'!$O$27:$AI$38)*('Ergebniseingabe VR'!$BF$27:$BF$38))+SUMPRODUCT((F8='Ergebniseingabe VR'!$AK$27:$BE$38)*('Ergebniseingabe VR'!$BI$27:$BI$38))</f>
        <v>0</v>
      </c>
      <c r="H8" s="32">
        <f>SUMPRODUCT((F8='Ergebniseingabe VR'!$O$27:$AI$38)*('Ergebniseingabe VR'!$BI$27:$BI$38))+SUMPRODUCT((F8='Ergebniseingabe VR'!$AK$27:$BE$38)*('Ergebniseingabe VR'!$BF$27:$BF$38))</f>
        <v>0</v>
      </c>
      <c r="I8" s="32">
        <f>(SUMPRODUCT((F8='Ergebniseingabe VR'!$O$27:$AI$38)*(('Ergebniseingabe VR'!$BF$27:$BF$38)&gt;('Ergebniseingabe VR'!$BI$27:$BI$38)))+SUMPRODUCT((F8='Ergebniseingabe VR'!$AK$27:$BE$38)*(('Ergebniseingabe VR'!$BI$27:$BI$38)&gt;('Ergebniseingabe VR'!$BF$27:$BF$38))))*3+SUMPRODUCT(((F8='Ergebniseingabe VR'!$O$27:$AI$38)+(F8='Ergebniseingabe VR'!$AK$27:$BE$38))*(('Ergebniseingabe VR'!$BI$27:$BI$38)=('Ergebniseingabe VR'!$BF$27:$BF$38))*NOT(ISBLANK('Ergebniseingabe VR'!$BF$27:$BF$38)))</f>
        <v>0</v>
      </c>
      <c r="J8" s="33">
        <f>G8-H8</f>
        <v>0</v>
      </c>
      <c r="K8" s="89">
        <f>AC8+AI8+AO8</f>
        <v>0</v>
      </c>
      <c r="L8" s="32">
        <f>SUMPRODUCT(('Ergebniseingabe VR'!$O$27:$AI$38=F8)*('Ergebniseingabe VR'!$BF$27:$BF$38&lt;&gt;""))+SUMPRODUCT(('Ergebniseingabe VR'!$AK$27:$BE$38=F8)*('Ergebniseingabe VR'!$BI$27:$BI$38&lt;&gt;""))</f>
        <v>0</v>
      </c>
      <c r="M8" s="32">
        <f>SUMPRODUCT(('Ergebniseingabe VR'!$O$27:$AI$38=F8)*('Ergebniseingabe VR'!$BF$27:$BF$38&gt;'Ergebniseingabe VR'!$BI$27:$BI$38))+SUMPRODUCT(('Ergebniseingabe VR'!$AK$27:$BE$38=F8)*('Ergebniseingabe VR'!$BF$27:$BF$38&lt;'Ergebniseingabe VR'!$BI$27:$BI$38))</f>
        <v>0</v>
      </c>
      <c r="N8" s="32">
        <f>SUMPRODUCT(('Ergebniseingabe VR'!$O$27:$BE$38=F8)*('Ergebniseingabe VR'!$BF$27:$BF$38='Ergebniseingabe VR'!$BI$27:$BI$38)*('Ergebniseingabe VR'!$BF$27:$BF$38&lt;&gt;"")*('Ergebniseingabe VR'!$BI$27:$BI$38&lt;&gt;""))</f>
        <v>0</v>
      </c>
      <c r="O8" s="32">
        <f>SUMPRODUCT(('Ergebniseingabe VR'!$O$27:$AI$38=F8)*('Ergebniseingabe VR'!$BF$27:$BF$38&lt;'Ergebniseingabe VR'!$BI$27:$BI$38))+SUMPRODUCT(('Ergebniseingabe VR'!$AK$27:$BE$38=F8)*('Ergebniseingabe VR'!$BF$27:$BF$38&gt;'Ergebniseingabe VR'!$BI$27:$BI$38))</f>
        <v>0</v>
      </c>
      <c r="Q8" s="182" t="str">
        <f>$F$8</f>
        <v>Mannschaft 4</v>
      </c>
      <c r="R8" s="172">
        <f>IF(AND(Q8&amp;$R$4=VLOOKUP(Q8&amp;$R$4,$D$23:$I$46,1,0),VLOOKUP(Q8&amp;$R$4,$D$23:$I$46,6,0)&lt;&gt;""),VLOOKUP(Q8&amp;$R$4,$D$23:$I$46,6,0),)</f>
        <v>0</v>
      </c>
      <c r="S8" s="172">
        <f>IF(AND(Q8&amp;$S$4=VLOOKUP(Q8&amp;$S$4,$D$23:$I$46,1,0),VLOOKUP(Q8&amp;$S$4,$D$23:$I$46,6,0)&lt;&gt;""),VLOOKUP(Q8&amp;$S$4,$D$23:$I$46,6,0),)</f>
        <v>0</v>
      </c>
      <c r="T8" s="172">
        <f>IF(AND(Q8&amp;$T$4=VLOOKUP(Q8&amp;$T$4,$D$23:$I$46,1,0),VLOOKUP(Q8&amp;$T$4,$D$23:$I$46,6,0)&lt;&gt;""),VLOOKUP(Q8&amp;$T$4,$D$23:$I$46,6,0),)</f>
        <v>0</v>
      </c>
      <c r="U8" s="171"/>
      <c r="V8" s="2"/>
      <c r="W8" s="183" t="str">
        <f>Q8</f>
        <v>Mannschaft 4</v>
      </c>
      <c r="X8" s="172">
        <f>IF(AND(ISNUMBER(R8),ISNUMBER(U5)),IF(R8&gt;U5,3,IF(R8=U5,1,0)),0)</f>
        <v>1</v>
      </c>
      <c r="Y8" s="172">
        <f>IF(AND(ISNUMBER(S8),ISNUMBER(U6)),IF(S8&gt;U6,3,IF(S8=U6,1,0)),0)</f>
        <v>1</v>
      </c>
      <c r="Z8" s="172">
        <f>IF(AND(ISNUMBER(T8),ISNUMBER(U7)),IF(T8&gt;U7,3,IF(T8=U7,1,0)),0)</f>
        <v>1</v>
      </c>
      <c r="AA8" s="171"/>
      <c r="AB8" s="2"/>
      <c r="AC8" s="173">
        <f>I8*100000+J8*1000+G8</f>
        <v>0</v>
      </c>
      <c r="AD8" s="184">
        <f>COUNTIF(AC5:AC8,AC8)</f>
        <v>4</v>
      </c>
      <c r="AE8" s="184" t="str">
        <f>IF(AD8=1,"x","")</f>
        <v/>
      </c>
      <c r="AF8" s="2"/>
      <c r="AG8" s="174">
        <f>IF(AE8="x",4,IF(AC5=AC8,1,IF(AC6=AC8,2,3)))</f>
        <v>1</v>
      </c>
      <c r="AH8" s="168">
        <f>INDEX(X8:AA8,1,AG8)</f>
        <v>1</v>
      </c>
      <c r="AI8" s="175">
        <f>IF(OR($AD$9=2,$AD$9=4),AH8/10,0)</f>
        <v>0</v>
      </c>
      <c r="AJ8" s="167"/>
      <c r="AK8" s="166"/>
      <c r="AL8" s="168" t="e">
        <f ca="1">I8-INDEX(X8:AA8,1,$AK$4)-AR8-AW8</f>
        <v>#N/A</v>
      </c>
      <c r="AM8" s="168" t="e">
        <f ca="1">J8-INDEX(R8:U8,1,AK4)-INDEX(U5:U8,AK4,1)-ABS(AS8)-ABS(AX8)</f>
        <v>#N/A</v>
      </c>
      <c r="AN8" s="168" t="e">
        <f ca="1">G8-INDEX(R8:U8,1,$AK$4)-AT8-AY8</f>
        <v>#N/A</v>
      </c>
      <c r="AO8" s="177">
        <f>IF(OR($AD$9&lt;&gt;3,AE8="x"),0,AL8/10+AM8/1000+AN8/100000)</f>
        <v>0</v>
      </c>
      <c r="AP8" s="167"/>
      <c r="AQ8" s="178"/>
      <c r="AR8" s="168">
        <f ca="1">IF(ISNA($AQ$4),0,INDEX(X8:AA8,1,$AQ$4))</f>
        <v>0</v>
      </c>
      <c r="AS8" s="168">
        <f ca="1">IF(ISNA($AQ$4),0,(INDEX(R8:U8,1,AQ4)-INDEX(U5:U8,AQ4,1)))</f>
        <v>0</v>
      </c>
      <c r="AT8" s="168">
        <f ca="1">IF(ISNA($AQ$4),0,INDEX(R8:U8,1,$AQ$4))</f>
        <v>0</v>
      </c>
      <c r="AU8" s="166"/>
      <c r="AV8" s="178"/>
      <c r="AW8" s="168">
        <f ca="1">IF(ISNA($AV$4),0,INDEX(X8:AA8,1,$AV$4))</f>
        <v>0</v>
      </c>
      <c r="AX8" s="168">
        <f ca="1">IF(ISNA($AV$4),0,(INDEX(R8:U8,1,AV4)-INDEX(U5:U8,AV4,1)))</f>
        <v>0</v>
      </c>
      <c r="AY8" s="168">
        <f ca="1">IF(ISNA($AV$4),0,INDEX(R8:U8,1,$AV$4))</f>
        <v>0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</row>
    <row r="9" spans="2:86" s="29" customFormat="1" ht="35.4">
      <c r="B9" s="36">
        <f>COUNT((B5:B8))*(COUNT(B5:B8)-1)</f>
        <v>12</v>
      </c>
      <c r="C9" s="78"/>
      <c r="D9" s="78"/>
      <c r="E9" s="78">
        <f>COUNTIF($E$5:$E$8,1)</f>
        <v>4</v>
      </c>
      <c r="F9" s="36"/>
      <c r="G9" s="79"/>
      <c r="H9" s="79"/>
      <c r="I9" s="79"/>
      <c r="J9" s="79"/>
      <c r="K9" s="36"/>
      <c r="L9" s="79">
        <f>SUM(L5:L8)</f>
        <v>0</v>
      </c>
      <c r="M9" s="36"/>
      <c r="N9" s="80"/>
      <c r="O9" s="3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185" t="s">
        <v>59</v>
      </c>
      <c r="AD9" s="186">
        <f>MOD(MIN(AD5:AD8)*MAX(AD5:AD8),11)</f>
        <v>5</v>
      </c>
      <c r="AE9" s="169"/>
      <c r="AF9" s="2"/>
      <c r="AG9" s="176"/>
      <c r="AH9" s="166"/>
      <c r="AI9" s="166"/>
      <c r="AJ9" s="167"/>
      <c r="AK9" s="176"/>
      <c r="AL9" s="187" t="s">
        <v>55</v>
      </c>
      <c r="AM9" s="187" t="s">
        <v>56</v>
      </c>
      <c r="AN9" s="187" t="s">
        <v>60</v>
      </c>
      <c r="AO9" s="169"/>
      <c r="AP9" s="167"/>
      <c r="AQ9" s="169"/>
      <c r="AR9" s="187" t="s">
        <v>55</v>
      </c>
      <c r="AS9" s="187" t="s">
        <v>56</v>
      </c>
      <c r="AT9" s="187" t="s">
        <v>60</v>
      </c>
      <c r="AU9" s="169"/>
      <c r="AV9" s="169"/>
      <c r="AW9" s="187" t="s">
        <v>55</v>
      </c>
      <c r="AX9" s="187" t="s">
        <v>56</v>
      </c>
      <c r="AY9" s="187" t="s">
        <v>60</v>
      </c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</row>
    <row r="10" spans="2:86" s="29" customFormat="1">
      <c r="B10" s="78"/>
      <c r="C10" s="78"/>
      <c r="D10" s="78"/>
      <c r="E10" s="78">
        <f>COUNTIF($E$5:$E$8,2)</f>
        <v>0</v>
      </c>
      <c r="F10" s="78"/>
      <c r="G10" s="78"/>
      <c r="H10" s="78"/>
      <c r="I10" s="78"/>
      <c r="J10" s="78"/>
      <c r="K10" s="78"/>
      <c r="L10" s="78"/>
      <c r="M10" s="78"/>
      <c r="N10" s="80"/>
      <c r="O10" s="36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</row>
    <row r="11" spans="2:86" s="29" customFormat="1">
      <c r="B11" s="78"/>
      <c r="C11" s="78"/>
      <c r="D11" s="78"/>
      <c r="E11" s="78">
        <f>COUNTIF($E$5:$E$8,3)</f>
        <v>0</v>
      </c>
      <c r="F11" s="78"/>
      <c r="G11" s="78"/>
      <c r="H11" s="78"/>
      <c r="I11" s="78"/>
      <c r="J11" s="78"/>
      <c r="K11" s="78"/>
      <c r="L11" s="78"/>
      <c r="M11" s="78"/>
      <c r="N11" s="80"/>
      <c r="O11" s="36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</row>
    <row r="12" spans="2:86" s="29" customFormat="1">
      <c r="B12" s="78"/>
      <c r="C12" s="78"/>
      <c r="D12" s="78"/>
      <c r="E12" s="78">
        <f>COUNTIF($E$5:$E$8,4)</f>
        <v>0</v>
      </c>
      <c r="F12" s="78"/>
      <c r="G12" s="78"/>
      <c r="H12" s="78"/>
      <c r="I12" s="78"/>
      <c r="J12" s="78"/>
      <c r="K12" s="78"/>
      <c r="L12" s="78"/>
      <c r="M12" s="78"/>
      <c r="N12" s="80"/>
      <c r="O12" s="36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</row>
    <row r="13" spans="2:86" s="29" customFormat="1" ht="72" customHeight="1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80"/>
      <c r="O13" s="36"/>
      <c r="Q13" s="163" t="s">
        <v>33</v>
      </c>
      <c r="R13" s="164" t="str">
        <f>Q14</f>
        <v>Mannschaft 5</v>
      </c>
      <c r="S13" s="164" t="str">
        <f>Q15</f>
        <v>Mannschaft 6</v>
      </c>
      <c r="T13" s="164" t="str">
        <f>Q16</f>
        <v>Mannschaft 7</v>
      </c>
      <c r="U13" s="164" t="str">
        <f>Q17</f>
        <v>Mannschaft 8</v>
      </c>
      <c r="V13" s="2"/>
      <c r="W13" s="163" t="s">
        <v>55</v>
      </c>
      <c r="X13" s="164" t="str">
        <f>W14</f>
        <v>Mannschaft 5</v>
      </c>
      <c r="Y13" s="164" t="str">
        <f>W15</f>
        <v>Mannschaft 6</v>
      </c>
      <c r="Z13" s="164" t="str">
        <f>W16</f>
        <v>Mannschaft 7</v>
      </c>
      <c r="AA13" s="164" t="str">
        <f>W17</f>
        <v>Mannschaft 8</v>
      </c>
      <c r="AB13" s="2"/>
      <c r="AC13" s="2"/>
      <c r="AD13" s="2"/>
      <c r="AE13" s="2"/>
      <c r="AF13" s="2"/>
      <c r="AG13" s="165"/>
      <c r="AH13" s="166"/>
      <c r="AI13" s="166"/>
      <c r="AJ13" s="167"/>
      <c r="AK13" s="168" t="e">
        <f>MATCH(1,AD14:AD17,0)</f>
        <v>#N/A</v>
      </c>
      <c r="AL13" s="87"/>
      <c r="AM13" s="169"/>
      <c r="AN13" s="169"/>
      <c r="AO13" s="169"/>
      <c r="AP13" s="167"/>
      <c r="AQ13" s="88" t="e">
        <f ca="1">MATCH(1,OFFSET($AD$14:$AD$17,AK13,0),0)+AK13</f>
        <v>#N/A</v>
      </c>
      <c r="AR13" s="169"/>
      <c r="AS13" s="169"/>
      <c r="AT13" s="169"/>
      <c r="AU13" s="169"/>
      <c r="AV13" s="88" t="e">
        <f ca="1">MATCH(1,OFFSET($AD$14:$AD$17,AQ13,0),0)+AQ13</f>
        <v>#N/A</v>
      </c>
      <c r="AW13" s="169"/>
      <c r="AX13" s="169"/>
      <c r="AY13" s="169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</row>
    <row r="14" spans="2:86" s="29" customFormat="1">
      <c r="B14" s="36">
        <v>1</v>
      </c>
      <c r="C14" s="78">
        <f>RANK(D14,$D$14:$D$17,1)</f>
        <v>1</v>
      </c>
      <c r="D14" s="78">
        <f>E14+ROW()/1000</f>
        <v>1.014</v>
      </c>
      <c r="E14" s="78">
        <f>RANK(K14,$K$14:$K$17)</f>
        <v>1</v>
      </c>
      <c r="F14" s="36" t="str">
        <f>VLOOKUP(B14,'Ergebniseingabe VR'!$AB$19:$AW$22,2,0)</f>
        <v>Mannschaft 5</v>
      </c>
      <c r="G14" s="32">
        <f>SUMPRODUCT((F14='Ergebniseingabe VR'!$O$27:$AI$38)*('Ergebniseingabe VR'!$BF$27:$BF$38))+SUMPRODUCT((F14='Ergebniseingabe VR'!$AK$27:$BE$38)*('Ergebniseingabe VR'!$BI$27:$BI$38))</f>
        <v>0</v>
      </c>
      <c r="H14" s="32">
        <f>SUMPRODUCT((F14='Ergebniseingabe VR'!$O$27:$AI$38)*('Ergebniseingabe VR'!$BI$27:$BI$38))+SUMPRODUCT((F14='Ergebniseingabe VR'!$AK$27:$BE$38)*('Ergebniseingabe VR'!$BF$27:$BF$38))</f>
        <v>0</v>
      </c>
      <c r="I14" s="32">
        <f>(SUMPRODUCT((F14='Ergebniseingabe VR'!$O$27:$AI$38)*(('Ergebniseingabe VR'!$BF$27:$BF$38)&gt;('Ergebniseingabe VR'!$BI$27:$BI$38)))+SUMPRODUCT((F14='Ergebniseingabe VR'!$AK$27:$BE$38)*(('Ergebniseingabe VR'!$BI$27:$BI$38)&gt;('Ergebniseingabe VR'!$BF$27:$BF$38))))*3+SUMPRODUCT(((F14='Ergebniseingabe VR'!$O$27:$AI$38)+(F14='Ergebniseingabe VR'!$AK$27:$BE$38))*(('Ergebniseingabe VR'!$BI$27:$BI$38)=('Ergebniseingabe VR'!$BF$27:$BF$38))*NOT(ISBLANK('Ergebniseingabe VR'!$BF$27:$BF$38)))</f>
        <v>0</v>
      </c>
      <c r="J14" s="33">
        <f>G14-H14</f>
        <v>0</v>
      </c>
      <c r="K14" s="89">
        <f>AC14+AI14+AO14</f>
        <v>0</v>
      </c>
      <c r="L14" s="32">
        <f>SUMPRODUCT(('Ergebniseingabe VR'!$O$27:$AI$38=F14)*('Ergebniseingabe VR'!$BF$27:$BF$38&lt;&gt;""))+SUMPRODUCT(('Ergebniseingabe VR'!$AK$27:$BE$38=F14)*('Ergebniseingabe VR'!$BI$27:$BI$38&lt;&gt;""))</f>
        <v>0</v>
      </c>
      <c r="M14" s="32">
        <f>SUMPRODUCT(('Ergebniseingabe VR'!$O$27:$AI$38=F14)*('Ergebniseingabe VR'!$BF$27:$BF$38&gt;'Ergebniseingabe VR'!$BI$27:$BI$38))+SUMPRODUCT(('Ergebniseingabe VR'!$AK$27:$BE$38=F14)*('Ergebniseingabe VR'!$BF$27:$BF$38&lt;'Ergebniseingabe VR'!$BI$27:$BI$38))</f>
        <v>0</v>
      </c>
      <c r="N14" s="32">
        <f>SUMPRODUCT(('Ergebniseingabe VR'!$O$27:$BE$38=F14)*('Ergebniseingabe VR'!$BF$27:$BF$38='Ergebniseingabe VR'!$BI$27:$BI$38)*('Ergebniseingabe VR'!$BF$27:$BF$38&lt;&gt;"")*('Ergebniseingabe VR'!$BI$27:$BI$38&lt;&gt;""))</f>
        <v>0</v>
      </c>
      <c r="O14" s="32">
        <f>SUMPRODUCT(('Ergebniseingabe VR'!$O$27:$AI$38=F14)*('Ergebniseingabe VR'!$BF$27:$BF$38&lt;'Ergebniseingabe VR'!$BI$27:$BI$38))+SUMPRODUCT(('Ergebniseingabe VR'!$AK$27:$BE$38=F14)*('Ergebniseingabe VR'!$BF$27:$BF$38&gt;'Ergebniseingabe VR'!$BI$27:$BI$38))</f>
        <v>0</v>
      </c>
      <c r="Q14" s="170" t="str">
        <f>F14</f>
        <v>Mannschaft 5</v>
      </c>
      <c r="R14" s="171"/>
      <c r="S14" s="172">
        <f>IF(AND(Q14&amp;$S$13=VLOOKUP(Q14&amp;$S$13,$D$23:$I$46,1,0),VLOOKUP(Q14&amp;$S$13,$D$23:$I$46,6,0)&lt;&gt;""),VLOOKUP(Q14&amp;$S$13,$D$23:$I$46,6,0),)</f>
        <v>0</v>
      </c>
      <c r="T14" s="172">
        <f>IF(AND(Q14&amp;$T$13=VLOOKUP(Q14&amp;$T$13,$D$23:$I$46,1,0),VLOOKUP(Q14&amp;$T$13,$D$23:$I$46,6,0)&lt;&gt;""),VLOOKUP(Q14&amp;$T$13,$D$23:$I$46,6,0),)</f>
        <v>0</v>
      </c>
      <c r="U14" s="172">
        <f>IF(AND(Q14&amp;$U$13=VLOOKUP(Q14&amp;$U$13,$D$23:$I$46,1,0),VLOOKUP(Q14&amp;$U$13,$D$23:$I$46,6,0)&lt;&gt;""),VLOOKUP(Q14&amp;$U$13,$D$23:$I$46,6,0),)</f>
        <v>0</v>
      </c>
      <c r="V14" s="2"/>
      <c r="W14" s="170" t="str">
        <f>Q14</f>
        <v>Mannschaft 5</v>
      </c>
      <c r="X14" s="171"/>
      <c r="Y14" s="172">
        <f>IF(AND(ISNUMBER(S14),ISNUMBER(R15)),IF(S14&gt;R15,3,IF(S14=R15,1,0)),0)</f>
        <v>1</v>
      </c>
      <c r="Z14" s="172">
        <f>IF(AND(ISNUMBER(T14),ISNUMBER(R16)),IF(T14&gt;R16,3,IF(T14=R16,1,0)),0)</f>
        <v>1</v>
      </c>
      <c r="AA14" s="172">
        <f>IF(AND(ISNUMBER(U14),ISNUMBER(R17)),IF(U14&gt;R17,3,IF(U14=R17,1,0)),0)</f>
        <v>1</v>
      </c>
      <c r="AB14" s="2"/>
      <c r="AC14" s="173">
        <f>I14*100000+J14*1000+G14</f>
        <v>0</v>
      </c>
      <c r="AD14" s="173">
        <f>COUNTIF(AC14:AC17,AC14)</f>
        <v>4</v>
      </c>
      <c r="AE14" s="173" t="str">
        <f>IF(AD14=1,"x","")</f>
        <v/>
      </c>
      <c r="AF14" s="2"/>
      <c r="AG14" s="174">
        <f>IF(AE14="x",1,IF(AC15=AC14,2,IF(AC16=AC14,3,4)))</f>
        <v>2</v>
      </c>
      <c r="AH14" s="168">
        <f>INDEX(X14:AA14,1,AG14)</f>
        <v>1</v>
      </c>
      <c r="AI14" s="175">
        <f>IF(OR($AD$18=2,$AD$18=4),AH14/10,0)</f>
        <v>0</v>
      </c>
      <c r="AJ14" s="167"/>
      <c r="AK14" s="176"/>
      <c r="AL14" s="168" t="e">
        <f ca="1">I14-INDEX(X14:AA14,1,$AK$13)-AR14-AW14</f>
        <v>#N/A</v>
      </c>
      <c r="AM14" s="168" t="e">
        <f ca="1">J14-INDEX(R14:U14,1,AK13)-INDEX(R14:R17,AK13,1)-ABS(AS14)-ABS(AX14)</f>
        <v>#N/A</v>
      </c>
      <c r="AN14" s="168" t="e">
        <f ca="1">G14-INDEX(R14:U14,1,$AK$13)-AT14-AY14</f>
        <v>#N/A</v>
      </c>
      <c r="AO14" s="177">
        <f>IF(OR($AD$18&lt;&gt;3,AE14="x"),0,AL14/10+AM14/1000+AN14/100000)</f>
        <v>0</v>
      </c>
      <c r="AP14" s="167"/>
      <c r="AQ14" s="178"/>
      <c r="AR14" s="168">
        <f ca="1">IF(ISNA($AQ$13),0,INDEX(X14:AA14,1,$AQ$13))</f>
        <v>0</v>
      </c>
      <c r="AS14" s="168">
        <f ca="1">IF(ISNA($AQ$13),0,(INDEX(R14:U14,1,$AQ$13)-INDEX(R14:R17,$AQ$13,1)))</f>
        <v>0</v>
      </c>
      <c r="AT14" s="168">
        <f ca="1">IF(ISNA($AQ$13),0,INDEX(R14:U14,1,$AQ$13))</f>
        <v>0</v>
      </c>
      <c r="AU14" s="166"/>
      <c r="AV14" s="178"/>
      <c r="AW14" s="168">
        <f ca="1">IF(ISNA($AV$13),0,INDEX(X14:AA14,1,$AV$13))</f>
        <v>0</v>
      </c>
      <c r="AX14" s="168">
        <f ca="1">IF(ISNA($AV$13),0,(INDEX(R14:U14,1,$AV$13)-INDEX(R14:R17,$AV$13,1)))</f>
        <v>0</v>
      </c>
      <c r="AY14" s="168">
        <f ca="1">IF(ISNA($AV$13),0,INDEX(R14:U14,1,$AV$13))</f>
        <v>0</v>
      </c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</row>
    <row r="15" spans="2:86" s="29" customFormat="1">
      <c r="B15" s="36">
        <v>2</v>
      </c>
      <c r="C15" s="78">
        <f>RANK(D15,$D$14:$D$17,1)</f>
        <v>2</v>
      </c>
      <c r="D15" s="78">
        <f>E15+ROW()/1000</f>
        <v>1.0149999999999999</v>
      </c>
      <c r="E15" s="78">
        <f>RANK(K15,$K$14:$K$17)</f>
        <v>1</v>
      </c>
      <c r="F15" s="36" t="str">
        <f>VLOOKUP(B15,'Ergebniseingabe VR'!$AB$19:$AW$22,2,0)</f>
        <v>Mannschaft 6</v>
      </c>
      <c r="G15" s="32">
        <f>SUMPRODUCT((F15='Ergebniseingabe VR'!$O$27:$AI$38)*('Ergebniseingabe VR'!$BF$27:$BF$38))+SUMPRODUCT((F15='Ergebniseingabe VR'!$AK$27:$BE$38)*('Ergebniseingabe VR'!$BI$27:$BI$38))</f>
        <v>0</v>
      </c>
      <c r="H15" s="32">
        <f>SUMPRODUCT((F15='Ergebniseingabe VR'!$O$27:$AI$38)*('Ergebniseingabe VR'!$BI$27:$BI$38))+SUMPRODUCT((F15='Ergebniseingabe VR'!$AK$27:$BE$38)*('Ergebniseingabe VR'!$BF$27:$BF$38))</f>
        <v>0</v>
      </c>
      <c r="I15" s="32">
        <f>(SUMPRODUCT((F15='Ergebniseingabe VR'!$O$27:$AI$38)*(('Ergebniseingabe VR'!$BF$27:$BF$38)&gt;('Ergebniseingabe VR'!$BI$27:$BI$38)))+SUMPRODUCT((F15='Ergebniseingabe VR'!$AK$27:$BE$38)*(('Ergebniseingabe VR'!$BI$27:$BI$38)&gt;('Ergebniseingabe VR'!$BF$27:$BF$38))))*3+SUMPRODUCT(((F15='Ergebniseingabe VR'!$O$27:$AI$38)+(F15='Ergebniseingabe VR'!$AK$27:$BE$38))*(('Ergebniseingabe VR'!$BI$27:$BI$38)=('Ergebniseingabe VR'!$BF$27:$BF$38))*NOT(ISBLANK('Ergebniseingabe VR'!$BF$27:$BF$38)))</f>
        <v>0</v>
      </c>
      <c r="J15" s="33">
        <f>G15-H15</f>
        <v>0</v>
      </c>
      <c r="K15" s="89">
        <f>AC15+AI15+AO15</f>
        <v>0</v>
      </c>
      <c r="L15" s="32">
        <f>SUMPRODUCT(('Ergebniseingabe VR'!$O$27:$AI$38=F15)*('Ergebniseingabe VR'!$BF$27:$BF$38&lt;&gt;""))+SUMPRODUCT(('Ergebniseingabe VR'!$AK$27:$BE$38=F15)*('Ergebniseingabe VR'!$BI$27:$BI$38&lt;&gt;""))</f>
        <v>0</v>
      </c>
      <c r="M15" s="32">
        <f>SUMPRODUCT(('Ergebniseingabe VR'!$O$27:$AI$38=F15)*('Ergebniseingabe VR'!$BF$27:$BF$38&gt;'Ergebniseingabe VR'!$BI$27:$BI$38))+SUMPRODUCT(('Ergebniseingabe VR'!$AK$27:$BE$38=F15)*('Ergebniseingabe VR'!$BF$27:$BF$38&lt;'Ergebniseingabe VR'!$BI$27:$BI$38))</f>
        <v>0</v>
      </c>
      <c r="N15" s="32">
        <f>SUMPRODUCT(('Ergebniseingabe VR'!$O$27:$BE$38=F15)*('Ergebniseingabe VR'!$BF$27:$BF$38='Ergebniseingabe VR'!$BI$27:$BI$38)*('Ergebniseingabe VR'!$BF$27:$BF$38&lt;&gt;"")*('Ergebniseingabe VR'!$BI$27:$BI$38&lt;&gt;""))</f>
        <v>0</v>
      </c>
      <c r="O15" s="32">
        <f>SUMPRODUCT(('Ergebniseingabe VR'!$O$27:$AI$38=F15)*('Ergebniseingabe VR'!$BF$27:$BF$38&lt;'Ergebniseingabe VR'!$BI$27:$BI$38))+SUMPRODUCT(('Ergebniseingabe VR'!$AK$27:$BE$38=F15)*('Ergebniseingabe VR'!$BF$27:$BF$38&gt;'Ergebniseingabe VR'!$BI$27:$BI$38))</f>
        <v>0</v>
      </c>
      <c r="Q15" s="170" t="str">
        <f>F15</f>
        <v>Mannschaft 6</v>
      </c>
      <c r="R15" s="172">
        <f>IF(AND(Q15&amp;$R$13=VLOOKUP(Q15&amp;$R$13,$D$23:$I$46,1,0),VLOOKUP(Q15&amp;$R$13,$D$23:$I$46,6,0)&lt;&gt;""),VLOOKUP(Q15&amp;$R$13,$D$23:$I$46,6,0),)</f>
        <v>0</v>
      </c>
      <c r="S15" s="171"/>
      <c r="T15" s="172">
        <f>IF(AND(Q15&amp;$T$13=VLOOKUP(Q15&amp;$T$13,$D$23:$I$46,1,0),VLOOKUP(Q15&amp;$T$13,$D$23:$I$46,6,0)&lt;&gt;""),VLOOKUP(Q15&amp;$T$13,$D$23:$I$46,6,0),)</f>
        <v>0</v>
      </c>
      <c r="U15" s="172">
        <f>IF(AND(Q15&amp;$U$13=VLOOKUP(Q15&amp;$U$13,$D$23:$I$46,1,0),VLOOKUP(Q15&amp;$U$13,$D$23:$I$46,6,0)&lt;&gt;""),VLOOKUP(Q15&amp;$U$13,$D$23:$I$46,6,0),)</f>
        <v>0</v>
      </c>
      <c r="V15" s="2"/>
      <c r="W15" s="179" t="str">
        <f>Q15</f>
        <v>Mannschaft 6</v>
      </c>
      <c r="X15" s="172">
        <f>IF(AND(ISNUMBER(R15),ISNUMBER(S14)),IF(R15&gt;S14,3,IF(R15=S14,1,0)),0)</f>
        <v>1</v>
      </c>
      <c r="Y15" s="171"/>
      <c r="Z15" s="172">
        <f>IF(AND(ISNUMBER(T15),ISNUMBER(S16)),IF(T15&gt;S16,3,IF(T15=S16,1,0)),0)</f>
        <v>1</v>
      </c>
      <c r="AA15" s="172">
        <f>IF(AND(ISNUMBER(U15),ISNUMBER(S17)),IF(U15&gt;S17,3,IF(U15=S17,1,0)),0)</f>
        <v>1</v>
      </c>
      <c r="AB15" s="2"/>
      <c r="AC15" s="173">
        <f>I15*100000+J15*1000+G15</f>
        <v>0</v>
      </c>
      <c r="AD15" s="180">
        <f>COUNTIF(AC14:AC17,AC15)</f>
        <v>4</v>
      </c>
      <c r="AE15" s="180" t="str">
        <f>IF(AD15=1,"x","")</f>
        <v/>
      </c>
      <c r="AF15" s="2"/>
      <c r="AG15" s="174">
        <f>IF(AE15="x",2,IF(AC16=AC15,3,IF(AC17=AC15,4,1)))</f>
        <v>3</v>
      </c>
      <c r="AH15" s="168">
        <f>INDEX(X15:AA15,1,AG15)</f>
        <v>1</v>
      </c>
      <c r="AI15" s="175">
        <f>IF(OR($AD$18=2,$AD$18=4),AH15/10,0)</f>
        <v>0</v>
      </c>
      <c r="AJ15" s="167"/>
      <c r="AK15" s="176"/>
      <c r="AL15" s="168" t="e">
        <f ca="1">I15-INDEX(X15:AA15,1,$AK$13)-AR15-AW15</f>
        <v>#N/A</v>
      </c>
      <c r="AM15" s="168" t="e">
        <f ca="1">J15-INDEX(R15:U15,1,AK13)-INDEX(S14:S17,AK13,1)-ABS(AS15)-ABS(AX15)</f>
        <v>#N/A</v>
      </c>
      <c r="AN15" s="168" t="e">
        <f ca="1">G15-INDEX(R15:U15,1,$AK$13)-AT15-AY15</f>
        <v>#N/A</v>
      </c>
      <c r="AO15" s="177">
        <f>IF(OR($AD$18&lt;&gt;3,AE15="x"),0,AL15/10+AM15/1000+AN15/100000)</f>
        <v>0</v>
      </c>
      <c r="AP15" s="167"/>
      <c r="AQ15" s="178"/>
      <c r="AR15" s="168">
        <f ca="1">IF(ISNA($AQ$13),0,INDEX(X15:AA15,1,$AQ$13))</f>
        <v>0</v>
      </c>
      <c r="AS15" s="168">
        <f ca="1">IF(ISNA($AQ$13),0,(INDEX(R15:U15,1,$AQ$13)-INDEX(S14:S17,$AQ$13,1)))</f>
        <v>0</v>
      </c>
      <c r="AT15" s="168">
        <f ca="1">IF(ISNA($AQ$13),0,INDEX(R15:U15,1,$AQ$13))</f>
        <v>0</v>
      </c>
      <c r="AU15" s="166"/>
      <c r="AV15" s="178"/>
      <c r="AW15" s="168">
        <f ca="1">IF(ISNA($AV$13),0,INDEX(X15:AA15,1,$AV$13))</f>
        <v>0</v>
      </c>
      <c r="AX15" s="168">
        <f ca="1">IF(ISNA($AV$13),0,(INDEX(R15:U15,1,$AV$13)-INDEX(S14:S17,$AV$13,1)))</f>
        <v>0</v>
      </c>
      <c r="AY15" s="168">
        <f ca="1">IF(ISNA($AV$13),0,INDEX(R15:U15,1,$AV$13))</f>
        <v>0</v>
      </c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</row>
    <row r="16" spans="2:86" s="29" customFormat="1">
      <c r="B16" s="36">
        <v>3</v>
      </c>
      <c r="C16" s="78">
        <f>RANK(D16,$D$14:$D$17,1)</f>
        <v>3</v>
      </c>
      <c r="D16" s="78">
        <f>E16+ROW()/1000</f>
        <v>1.016</v>
      </c>
      <c r="E16" s="78">
        <f>RANK(K16,$K$14:$K$17)</f>
        <v>1</v>
      </c>
      <c r="F16" s="36" t="str">
        <f>VLOOKUP(B16,'Ergebniseingabe VR'!$AB$19:$AW$22,2,0)</f>
        <v>Mannschaft 7</v>
      </c>
      <c r="G16" s="32">
        <f>SUMPRODUCT((F16='Ergebniseingabe VR'!$O$27:$AI$38)*('Ergebniseingabe VR'!$BF$27:$BF$38))+SUMPRODUCT((F16='Ergebniseingabe VR'!$AK$27:$BE$38)*('Ergebniseingabe VR'!$BI$27:$BI$38))</f>
        <v>0</v>
      </c>
      <c r="H16" s="32">
        <f>SUMPRODUCT((F16='Ergebniseingabe VR'!$O$27:$AI$38)*('Ergebniseingabe VR'!$BI$27:$BI$38))+SUMPRODUCT((F16='Ergebniseingabe VR'!$AK$27:$BE$38)*('Ergebniseingabe VR'!$BF$27:$BF$38))</f>
        <v>0</v>
      </c>
      <c r="I16" s="32">
        <f>(SUMPRODUCT((F16='Ergebniseingabe VR'!$O$27:$AI$38)*(('Ergebniseingabe VR'!$BF$27:$BF$38)&gt;('Ergebniseingabe VR'!$BI$27:$BI$38)))+SUMPRODUCT((F16='Ergebniseingabe VR'!$AK$27:$BE$38)*(('Ergebniseingabe VR'!$BI$27:$BI$38)&gt;('Ergebniseingabe VR'!$BF$27:$BF$38))))*3+SUMPRODUCT(((F16='Ergebniseingabe VR'!$O$27:$AI$38)+(F16='Ergebniseingabe VR'!$AK$27:$BE$38))*(('Ergebniseingabe VR'!$BI$27:$BI$38)=('Ergebniseingabe VR'!$BF$27:$BF$38))*NOT(ISBLANK('Ergebniseingabe VR'!$BF$27:$BF$38)))</f>
        <v>0</v>
      </c>
      <c r="J16" s="33">
        <f>G16-H16</f>
        <v>0</v>
      </c>
      <c r="K16" s="89">
        <f>AC16+AI16+AO16</f>
        <v>0</v>
      </c>
      <c r="L16" s="32">
        <f>SUMPRODUCT(('Ergebniseingabe VR'!$O$27:$AI$38=F16)*('Ergebniseingabe VR'!$BF$27:$BF$38&lt;&gt;""))+SUMPRODUCT(('Ergebniseingabe VR'!$AK$27:$BE$38=F16)*('Ergebniseingabe VR'!$BI$27:$BI$38&lt;&gt;""))</f>
        <v>0</v>
      </c>
      <c r="M16" s="32">
        <f>SUMPRODUCT(('Ergebniseingabe VR'!$O$27:$AI$38=F16)*('Ergebniseingabe VR'!$BF$27:$BF$38&gt;'Ergebniseingabe VR'!$BI$27:$BI$38))+SUMPRODUCT(('Ergebniseingabe VR'!$AK$27:$BE$38=F16)*('Ergebniseingabe VR'!$BF$27:$BF$38&lt;'Ergebniseingabe VR'!$BI$27:$BI$38))</f>
        <v>0</v>
      </c>
      <c r="N16" s="32">
        <f>SUMPRODUCT(('Ergebniseingabe VR'!$O$27:$BE$38=F16)*('Ergebniseingabe VR'!$BF$27:$BF$38='Ergebniseingabe VR'!$BI$27:$BI$38)*('Ergebniseingabe VR'!$BF$27:$BF$38&lt;&gt;"")*('Ergebniseingabe VR'!$BI$27:$BI$38&lt;&gt;""))</f>
        <v>0</v>
      </c>
      <c r="O16" s="32">
        <f>SUMPRODUCT(('Ergebniseingabe VR'!$O$27:$AI$38=F16)*('Ergebniseingabe VR'!$BF$27:$BF$38&lt;'Ergebniseingabe VR'!$BI$27:$BI$38))+SUMPRODUCT(('Ergebniseingabe VR'!$AK$27:$BE$38=F16)*('Ergebniseingabe VR'!$BF$27:$BF$38&gt;'Ergebniseingabe VR'!$BI$27:$BI$38))</f>
        <v>0</v>
      </c>
      <c r="Q16" s="170" t="str">
        <f>F16</f>
        <v>Mannschaft 7</v>
      </c>
      <c r="R16" s="172">
        <f>IF(AND(Q16&amp;$R$13=VLOOKUP(Q16&amp;$R$13,$D$23:$I$46,1,0),VLOOKUP(Q16&amp;$R$13,$D$23:$I$46,6,0)&lt;&gt;""),VLOOKUP(Q16&amp;$R$13,$D$23:$I$46,6,0),)</f>
        <v>0</v>
      </c>
      <c r="S16" s="172">
        <f>IF(AND(Q16&amp;$S$13=VLOOKUP(Q16&amp;$S$13,$D$23:$I$46,1,0),VLOOKUP(Q16&amp;$S$13,$D$23:$I$46,6,0)&lt;&gt;""),VLOOKUP(Q16&amp;$S$13,$D$23:$I$46,6,0),)</f>
        <v>0</v>
      </c>
      <c r="T16" s="171"/>
      <c r="U16" s="172">
        <f>IF(AND(Q16&amp;$U$13=VLOOKUP(Q16&amp;$U$13,$D$23:$I$46,1,0),VLOOKUP(Q16&amp;$U$13,$D$23:$I$46,6,0)&lt;&gt;""),VLOOKUP(Q16&amp;$U$13,$D$23:$I$46,6,0),)</f>
        <v>0</v>
      </c>
      <c r="V16" s="2"/>
      <c r="W16" s="179" t="str">
        <f>Q16</f>
        <v>Mannschaft 7</v>
      </c>
      <c r="X16" s="172">
        <f>IF(AND(ISNUMBER(R16),ISNUMBER(T14)),IF(R16&gt;T14,3,IF(R16=T14,1,0)),0)</f>
        <v>1</v>
      </c>
      <c r="Y16" s="172">
        <f>IF(AND(ISNUMBER(S16),ISNUMBER(T15)),IF(S16&gt;T15,3,IF(S16=T15,1,0)),0)</f>
        <v>1</v>
      </c>
      <c r="Z16" s="171"/>
      <c r="AA16" s="172">
        <f>IF(AND(ISNUMBER(U16),ISNUMBER(T17)),IF(U16&gt;T17,3,IF(U16=T17,1,0)),0)</f>
        <v>1</v>
      </c>
      <c r="AB16" s="2"/>
      <c r="AC16" s="173">
        <f>I16*100000+J16*1000+G16</f>
        <v>0</v>
      </c>
      <c r="AD16" s="181">
        <f>COUNTIF(AC14:AC17,AC16)</f>
        <v>4</v>
      </c>
      <c r="AE16" s="180" t="str">
        <f>IF(AD16=1,"x","")</f>
        <v/>
      </c>
      <c r="AF16" s="2"/>
      <c r="AG16" s="174">
        <f>IF(AE16="x",3,IF(AC17=AC16,4,IF(AC15=AC16,2,1)))</f>
        <v>4</v>
      </c>
      <c r="AH16" s="168">
        <f>INDEX(X16:AA16,1,AG16)</f>
        <v>1</v>
      </c>
      <c r="AI16" s="175">
        <f>IF(OR($AD$18=2,$AD$18=4),AH16/10,0)</f>
        <v>0</v>
      </c>
      <c r="AJ16" s="167"/>
      <c r="AK16" s="176"/>
      <c r="AL16" s="168" t="e">
        <f ca="1">I16-INDEX(X16:AA16,1,$AK$13)-AR16-AW16</f>
        <v>#N/A</v>
      </c>
      <c r="AM16" s="168" t="e">
        <f ca="1">J16-INDEX(R16:U16,1,AK13)-INDEX(T14:T17,AK13,1)-ABS(AS16)-ABS(AX16)</f>
        <v>#N/A</v>
      </c>
      <c r="AN16" s="168" t="e">
        <f ca="1">G16-INDEX(R16:U16,1,$AK$13)-AT16-AY16</f>
        <v>#N/A</v>
      </c>
      <c r="AO16" s="177">
        <f>IF(OR($AD$18&lt;&gt;3,AE16="x"),0,AL16/10+AM16/1000+AN16/100000)</f>
        <v>0</v>
      </c>
      <c r="AP16" s="167"/>
      <c r="AQ16" s="178"/>
      <c r="AR16" s="168">
        <f ca="1">IF(ISNA($AQ$13),0,INDEX(X16:AA16,1,$AQ$13))</f>
        <v>0</v>
      </c>
      <c r="AS16" s="168">
        <f ca="1">IF(ISNA($AQ$13),0,(INDEX(R16:U16,1,$AQ$13)-INDEX(T14:T17,$AQ$13,1)))</f>
        <v>0</v>
      </c>
      <c r="AT16" s="168">
        <f ca="1">IF(ISNA($AQ$13),0,INDEX(R16:U16,1,$AQ$13))</f>
        <v>0</v>
      </c>
      <c r="AU16" s="166"/>
      <c r="AV16" s="178"/>
      <c r="AW16" s="168">
        <f ca="1">IF(ISNA($AV$13),0,INDEX(X16:AA16,1,$AV$13))</f>
        <v>0</v>
      </c>
      <c r="AX16" s="168">
        <f ca="1">IF(ISNA($AV$13),0,(INDEX(R16:U16,1,$AV$13)-INDEX(T14:T17,$AV$13,1)))</f>
        <v>0</v>
      </c>
      <c r="AY16" s="168">
        <f ca="1">IF(ISNA($AV$13),0,INDEX(R16:U16,1,$AV$13))</f>
        <v>0</v>
      </c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</row>
    <row r="17" spans="2:86" s="29" customFormat="1">
      <c r="B17" s="36">
        <v>4</v>
      </c>
      <c r="C17" s="78">
        <f>RANK(D17,$D$14:$D$17,1)</f>
        <v>4</v>
      </c>
      <c r="D17" s="78">
        <f>E17+ROW()/1000</f>
        <v>1.0169999999999999</v>
      </c>
      <c r="E17" s="78">
        <f>RANK(K17,$K$14:$K$17)</f>
        <v>1</v>
      </c>
      <c r="F17" s="36" t="str">
        <f>VLOOKUP(B17,'Ergebniseingabe VR'!$AB$19:$AW$22,2,0)</f>
        <v>Mannschaft 8</v>
      </c>
      <c r="G17" s="32">
        <f>SUMPRODUCT((F17='Ergebniseingabe VR'!$O$27:$AI$38)*('Ergebniseingabe VR'!$BF$27:$BF$38))+SUMPRODUCT((F17='Ergebniseingabe VR'!$AK$27:$BE$38)*('Ergebniseingabe VR'!$BI$27:$BI$38))</f>
        <v>0</v>
      </c>
      <c r="H17" s="32">
        <f>SUMPRODUCT((F17='Ergebniseingabe VR'!$O$27:$AI$38)*('Ergebniseingabe VR'!$BI$27:$BI$38))+SUMPRODUCT((F17='Ergebniseingabe VR'!$AK$27:$BE$38)*('Ergebniseingabe VR'!$BF$27:$BF$38))</f>
        <v>0</v>
      </c>
      <c r="I17" s="32">
        <f>(SUMPRODUCT((F17='Ergebniseingabe VR'!$O$27:$AI$38)*(('Ergebniseingabe VR'!$BF$27:$BF$38)&gt;('Ergebniseingabe VR'!$BI$27:$BI$38)))+SUMPRODUCT((F17='Ergebniseingabe VR'!$AK$27:$BE$38)*(('Ergebniseingabe VR'!$BI$27:$BI$38)&gt;('Ergebniseingabe VR'!$BF$27:$BF$38))))*3+SUMPRODUCT(((F17='Ergebniseingabe VR'!$O$27:$AI$38)+(F17='Ergebniseingabe VR'!$AK$27:$BE$38))*(('Ergebniseingabe VR'!$BI$27:$BI$38)=('Ergebniseingabe VR'!$BF$27:$BF$38))*NOT(ISBLANK('Ergebniseingabe VR'!$BF$27:$BF$38)))</f>
        <v>0</v>
      </c>
      <c r="J17" s="33">
        <f>G17-H17</f>
        <v>0</v>
      </c>
      <c r="K17" s="89">
        <f>AC17+AI17+AO17</f>
        <v>0</v>
      </c>
      <c r="L17" s="32">
        <f>SUMPRODUCT(('Ergebniseingabe VR'!$O$27:$AI$38=F17)*('Ergebniseingabe VR'!$BF$27:$BF$38&lt;&gt;""))+SUMPRODUCT(('Ergebniseingabe VR'!$AK$27:$BE$38=F17)*('Ergebniseingabe VR'!$BI$27:$BI$38&lt;&gt;""))</f>
        <v>0</v>
      </c>
      <c r="M17" s="32">
        <f>SUMPRODUCT(('Ergebniseingabe VR'!$O$27:$AI$38=F17)*('Ergebniseingabe VR'!$BF$27:$BF$38&gt;'Ergebniseingabe VR'!$BI$27:$BI$38))+SUMPRODUCT(('Ergebniseingabe VR'!$AK$27:$BE$38=F17)*('Ergebniseingabe VR'!$BF$27:$BF$38&lt;'Ergebniseingabe VR'!$BI$27:$BI$38))</f>
        <v>0</v>
      </c>
      <c r="N17" s="32">
        <f>SUMPRODUCT(('Ergebniseingabe VR'!$O$27:$BE$38=F17)*('Ergebniseingabe VR'!$BF$27:$BF$38='Ergebniseingabe VR'!$BI$27:$BI$38)*('Ergebniseingabe VR'!$BF$27:$BF$38&lt;&gt;"")*('Ergebniseingabe VR'!$BI$27:$BI$38&lt;&gt;""))</f>
        <v>0</v>
      </c>
      <c r="O17" s="32">
        <f>SUMPRODUCT(('Ergebniseingabe VR'!$O$27:$AI$38=F17)*('Ergebniseingabe VR'!$BF$27:$BF$38&lt;'Ergebniseingabe VR'!$BI$27:$BI$38))+SUMPRODUCT(('Ergebniseingabe VR'!$AK$27:$BE$38=F17)*('Ergebniseingabe VR'!$BF$27:$BF$38&gt;'Ergebniseingabe VR'!$BI$27:$BI$38))</f>
        <v>0</v>
      </c>
      <c r="Q17" s="170" t="str">
        <f>F17</f>
        <v>Mannschaft 8</v>
      </c>
      <c r="R17" s="172">
        <f>IF(AND(Q17&amp;$R$13=VLOOKUP(Q17&amp;$R$13,$D$23:$I$46,1,0),VLOOKUP(Q17&amp;$R$13,$D$23:$I$46,6,0)&lt;&gt;""),VLOOKUP(Q17&amp;$R$13,$D$23:$I$46,6,0),)</f>
        <v>0</v>
      </c>
      <c r="S17" s="172">
        <f>IF(AND(Q17&amp;$S$13=VLOOKUP(Q17&amp;$S$13,$D$23:$I$46,1,0),VLOOKUP(Q17&amp;$S$13,$D$23:$I$46,6,0)&lt;&gt;""),VLOOKUP(Q17&amp;$S$13,$D$23:$I$46,6,0),)</f>
        <v>0</v>
      </c>
      <c r="T17" s="172">
        <f>IF(AND(Q17&amp;$T$13=VLOOKUP(Q17&amp;$T$13,$D$23:$I$46,1,0),VLOOKUP(Q17&amp;$T$13,$D$23:$I$46,6,0)&lt;&gt;""),VLOOKUP(Q17&amp;$T$13,$D$23:$I$46,6,0),)</f>
        <v>0</v>
      </c>
      <c r="U17" s="171"/>
      <c r="V17" s="2"/>
      <c r="W17" s="183" t="str">
        <f>Q17</f>
        <v>Mannschaft 8</v>
      </c>
      <c r="X17" s="172">
        <f>IF(AND(ISNUMBER(R17),ISNUMBER(U14)),IF(R17&gt;U14,3,IF(R17=U14,1,0)),0)</f>
        <v>1</v>
      </c>
      <c r="Y17" s="172">
        <f>IF(AND(ISNUMBER(S17),ISNUMBER(U15)),IF(S17&gt;U15,3,IF(S17=U15,1,0)),0)</f>
        <v>1</v>
      </c>
      <c r="Z17" s="172">
        <f>IF(AND(ISNUMBER(T17),ISNUMBER(U16)),IF(T17&gt;U16,3,IF(T17=U16,1,0)),0)</f>
        <v>1</v>
      </c>
      <c r="AA17" s="171"/>
      <c r="AB17" s="2"/>
      <c r="AC17" s="173">
        <f>I17*100000+J17*1000+G17</f>
        <v>0</v>
      </c>
      <c r="AD17" s="184">
        <f>COUNTIF(AC14:AC17,AC17)</f>
        <v>4</v>
      </c>
      <c r="AE17" s="184" t="str">
        <f>IF(AD17=1,"x","")</f>
        <v/>
      </c>
      <c r="AF17" s="2"/>
      <c r="AG17" s="174">
        <f>IF(AE17="x",4,IF(AC14=AC17,1,IF(AC15=AC17,2,3)))</f>
        <v>1</v>
      </c>
      <c r="AH17" s="168">
        <f>INDEX(X17:AA17,1,AG17)</f>
        <v>1</v>
      </c>
      <c r="AI17" s="175">
        <f>IF(OR($AD$18=2,$AD$18=4),AH17/10,0)</f>
        <v>0</v>
      </c>
      <c r="AJ17" s="167"/>
      <c r="AK17" s="166"/>
      <c r="AL17" s="168" t="e">
        <f ca="1">I17-INDEX(X17:AA17,1,$AK$13)-AR17-AW17</f>
        <v>#N/A</v>
      </c>
      <c r="AM17" s="168" t="e">
        <f ca="1">J17-INDEX(R17:U17,1,AK13)-INDEX(U14:U17,AK13,1)-ABS(AS17)-ABS(AX17)</f>
        <v>#N/A</v>
      </c>
      <c r="AN17" s="168" t="e">
        <f ca="1">G17-INDEX(R17:U17,1,$AK$13)-AT17-AY17</f>
        <v>#N/A</v>
      </c>
      <c r="AO17" s="177">
        <f>IF(OR($AD$18&lt;&gt;3,AE17="x"),0,AL17/10+AM17/1000+AN17/100000)</f>
        <v>0</v>
      </c>
      <c r="AP17" s="167"/>
      <c r="AQ17" s="178"/>
      <c r="AR17" s="168">
        <f ca="1">IF(ISNA($AQ$13),0,INDEX(X17:AA17,1,$AQ$13))</f>
        <v>0</v>
      </c>
      <c r="AS17" s="168">
        <f ca="1">IF(ISNA($AQ$13),0,(INDEX(R17:U17,1,$AQ$13)-INDEX(U14:U17,$AQ$13,1)))</f>
        <v>0</v>
      </c>
      <c r="AT17" s="168">
        <f ca="1">IF(ISNA($AQ$13),0,INDEX(R17:U17,1,$AQ$13))</f>
        <v>0</v>
      </c>
      <c r="AU17" s="166"/>
      <c r="AV17" s="178"/>
      <c r="AW17" s="168">
        <f ca="1">IF(ISNA($AV$13),0,INDEX(X17:AA17,1,$AV$13))</f>
        <v>0</v>
      </c>
      <c r="AX17" s="168">
        <f ca="1">IF(ISNA($AV$13),0,(INDEX(R17:U17,1,$AV$13)-INDEX(U14:U17,$AV$13,1)))</f>
        <v>0</v>
      </c>
      <c r="AY17" s="168">
        <f ca="1">IF(ISNA($AV$13),0,INDEX(R17:U17,1,$AV$13))</f>
        <v>0</v>
      </c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</row>
    <row r="18" spans="2:86" s="29" customFormat="1" ht="35.4">
      <c r="B18" s="78">
        <f>COUNT((B14:B17))*(COUNT(B14:B17)-1)</f>
        <v>12</v>
      </c>
      <c r="C18" s="78"/>
      <c r="D18" s="78"/>
      <c r="E18" s="81">
        <f>COUNTIF($E$14:$E$17,1)</f>
        <v>4</v>
      </c>
      <c r="F18" s="78"/>
      <c r="G18" s="78"/>
      <c r="H18" s="78"/>
      <c r="I18" s="78"/>
      <c r="J18" s="78"/>
      <c r="K18" s="78"/>
      <c r="L18" s="78">
        <f>SUM(L14:L17)</f>
        <v>0</v>
      </c>
      <c r="M18" s="78"/>
      <c r="N18" s="80"/>
      <c r="O18" s="3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185" t="s">
        <v>59</v>
      </c>
      <c r="AD18" s="186">
        <f>MOD(MIN(AD14:AD17)*MAX(AD14:AD17),11)</f>
        <v>5</v>
      </c>
      <c r="AE18" s="169"/>
      <c r="AF18" s="2"/>
      <c r="AG18" s="176"/>
      <c r="AH18" s="166"/>
      <c r="AI18" s="166"/>
      <c r="AJ18" s="167"/>
      <c r="AK18" s="176"/>
      <c r="AL18" s="187" t="s">
        <v>55</v>
      </c>
      <c r="AM18" s="187" t="s">
        <v>56</v>
      </c>
      <c r="AN18" s="187" t="s">
        <v>60</v>
      </c>
      <c r="AO18" s="169"/>
      <c r="AP18" s="167"/>
      <c r="AQ18" s="169"/>
      <c r="AR18" s="187" t="s">
        <v>55</v>
      </c>
      <c r="AS18" s="187" t="s">
        <v>56</v>
      </c>
      <c r="AT18" s="187" t="s">
        <v>60</v>
      </c>
      <c r="AU18" s="169"/>
      <c r="AV18" s="169"/>
      <c r="AW18" s="187" t="s">
        <v>55</v>
      </c>
      <c r="AX18" s="187" t="s">
        <v>56</v>
      </c>
      <c r="AY18" s="187" t="s">
        <v>60</v>
      </c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</row>
    <row r="19" spans="2:86" s="29" customFormat="1">
      <c r="B19" s="78"/>
      <c r="C19" s="78"/>
      <c r="D19" s="78"/>
      <c r="E19" s="78">
        <f>COUNTIF($E$14:$E$17,2)</f>
        <v>0</v>
      </c>
      <c r="F19" s="78"/>
      <c r="G19" s="78"/>
      <c r="H19" s="78"/>
      <c r="I19" s="78"/>
      <c r="J19" s="78"/>
      <c r="K19" s="78"/>
      <c r="L19" s="78"/>
      <c r="M19" s="78"/>
      <c r="N19" s="80"/>
      <c r="O19" s="36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</row>
    <row r="20" spans="2:86" s="29" customFormat="1">
      <c r="B20" s="82"/>
      <c r="C20" s="82"/>
      <c r="D20" s="82"/>
      <c r="E20" s="78">
        <f>COUNTIF($E$14:$E$17,3)</f>
        <v>0</v>
      </c>
      <c r="F20" s="82"/>
      <c r="G20" s="82"/>
      <c r="H20" s="82"/>
      <c r="I20" s="82"/>
      <c r="J20" s="82"/>
      <c r="K20" s="82"/>
      <c r="L20" s="82"/>
      <c r="M20" s="82"/>
      <c r="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</row>
    <row r="21" spans="2:86" s="29" customFormat="1">
      <c r="E21" s="78">
        <f>COUNTIF($E$14:$E$17,4)</f>
        <v>0</v>
      </c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</row>
    <row r="22" spans="2:86" s="29" customFormat="1"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</row>
    <row r="23" spans="2:86" s="29" customFormat="1">
      <c r="D23" s="29" t="str">
        <f t="shared" ref="D23:D46" si="0">E23&amp;F23</f>
        <v>Mannschaft 1Mannschaft 2</v>
      </c>
      <c r="E23" s="29" t="str">
        <f>F5</f>
        <v>Mannschaft 1</v>
      </c>
      <c r="F23" s="29" t="str">
        <f>F6</f>
        <v>Mannschaft 2</v>
      </c>
      <c r="G23" s="29" t="str">
        <f>IF(SUMPRODUCT(('Ergebniseingabe VR'!$O$27:$O$38=E23)*('Ergebniseingabe VR'!$AK$27:$AK$38=F23)*(ISNUMBER('Ergebniseingabe VR'!$BI$27:$BI$38)))=1,SUMPRODUCT(('Ergebniseingabe VR'!$O$27:$O$38=E23)*('Ergebniseingabe VR'!$AK$27:$AK$38=F23)*('Ergebniseingabe VR'!$BF$27:$BF$38))&amp;":"&amp;SUMPRODUCT(('Ergebniseingabe VR'!$O$27:$O$38=E23)*('Ergebniseingabe VR'!$AK$27:$AK$38=F23)*('Ergebniseingabe VR'!$BI$27:$BI$38)),"")</f>
        <v/>
      </c>
      <c r="H23" s="29" t="str">
        <f>IF(SUMPRODUCT(('Ergebniseingabe VR'!$AK$27:$AK$38=E23)*('Ergebniseingabe VR'!$O$27:$O$38=F23)*(ISNUMBER('Ergebniseingabe VR'!$BI$27:$BI$38)))=1,SUMPRODUCT(('Ergebniseingabe VR'!$AK$27:$AK$38=E23)*('Ergebniseingabe VR'!$O$27:$O$38=F23)*('Ergebniseingabe VR'!$BI$27:$BI$38))&amp;":"&amp;SUMPRODUCT(('Ergebniseingabe VR'!$AK$27:$AK$38=E23)*('Ergebniseingabe VR'!$O$27:$O$38=F23)*('Ergebniseingabe VR'!$BF$27:$BF$38)),"")</f>
        <v/>
      </c>
      <c r="I23" s="36" t="str">
        <f>IF(SUMPRODUCT(('Ergebniseingabe VR'!$O$27:$O$38=E23)*('Ergebniseingabe VR'!$AK$27:$AK$38=F23)*(ISNUMBER('Ergebniseingabe VR'!$BI$27:$BI$38)))=1,SUMPRODUCT(('Ergebniseingabe VR'!$O$27:$O$38=E23)*('Ergebniseingabe VR'!$AK$27:$AK$38=F23)*('Ergebniseingabe VR'!$BF$27:$BF$38)),"")</f>
        <v/>
      </c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</row>
    <row r="24" spans="2:86" s="29" customFormat="1">
      <c r="D24" s="29" t="str">
        <f t="shared" si="0"/>
        <v>Mannschaft 1Mannschaft 3</v>
      </c>
      <c r="E24" s="29" t="str">
        <f>F5</f>
        <v>Mannschaft 1</v>
      </c>
      <c r="F24" s="29" t="str">
        <f>F7</f>
        <v>Mannschaft 3</v>
      </c>
      <c r="G24" s="29" t="str">
        <f>IF(SUMPRODUCT(('Ergebniseingabe VR'!$O$27:$O$38=E24)*('Ergebniseingabe VR'!$AK$27:$AK$38=F24)*(ISNUMBER('Ergebniseingabe VR'!$BI$27:$BI$38)))=1,SUMPRODUCT(('Ergebniseingabe VR'!$O$27:$O$38=E24)*('Ergebniseingabe VR'!$AK$27:$AK$38=F24)*('Ergebniseingabe VR'!$BF$27:$BF$38))&amp;":"&amp;SUMPRODUCT(('Ergebniseingabe VR'!$O$27:$O$38=E24)*('Ergebniseingabe VR'!$AK$27:$AK$38=F24)*('Ergebniseingabe VR'!$BI$27:$BI$38)),"")</f>
        <v/>
      </c>
      <c r="H24" s="29" t="str">
        <f>IF(SUMPRODUCT(('Ergebniseingabe VR'!$AK$27:$AK$38=E24)*('Ergebniseingabe VR'!$O$27:$O$38=F24)*(ISNUMBER('Ergebniseingabe VR'!$BI$27:$BI$38)))=1,SUMPRODUCT(('Ergebniseingabe VR'!$AK$27:$AK$38=E24)*('Ergebniseingabe VR'!$O$27:$O$38=F24)*('Ergebniseingabe VR'!$BI$27:$BI$38))&amp;":"&amp;SUMPRODUCT(('Ergebniseingabe VR'!$AK$27:$AK$38=E24)*('Ergebniseingabe VR'!$O$27:$O$38=F24)*('Ergebniseingabe VR'!$BF$27:$BF$38)),"")</f>
        <v/>
      </c>
      <c r="I24" s="36" t="str">
        <f>IF(SUMPRODUCT(('Ergebniseingabe VR'!$O$27:$O$38=E24)*('Ergebniseingabe VR'!$AK$27:$AK$38=F24)*(ISNUMBER('Ergebniseingabe VR'!$BI$27:$BI$38)))=1,SUMPRODUCT(('Ergebniseingabe VR'!$O$27:$O$38=E24)*('Ergebniseingabe VR'!$AK$27:$AK$38=F24)*('Ergebniseingabe VR'!$BF$27:$BF$38)),"")</f>
        <v/>
      </c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</row>
    <row r="25" spans="2:86" s="29" customFormat="1">
      <c r="D25" s="29" t="str">
        <f t="shared" si="0"/>
        <v>Mannschaft 1Mannschaft 4</v>
      </c>
      <c r="E25" s="29" t="str">
        <f>F5</f>
        <v>Mannschaft 1</v>
      </c>
      <c r="F25" s="29" t="str">
        <f>F8</f>
        <v>Mannschaft 4</v>
      </c>
      <c r="G25" s="29" t="str">
        <f>IF(SUMPRODUCT(('Ergebniseingabe VR'!$O$27:$O$38=E25)*('Ergebniseingabe VR'!$AK$27:$AK$38=F25)*(ISNUMBER('Ergebniseingabe VR'!$BI$27:$BI$38)))=1,SUMPRODUCT(('Ergebniseingabe VR'!$O$27:$O$38=E25)*('Ergebniseingabe VR'!$AK$27:$AK$38=F25)*('Ergebniseingabe VR'!$BF$27:$BF$38))&amp;":"&amp;SUMPRODUCT(('Ergebniseingabe VR'!$O$27:$O$38=E25)*('Ergebniseingabe VR'!$AK$27:$AK$38=F25)*('Ergebniseingabe VR'!$BI$27:$BI$38)),"")</f>
        <v/>
      </c>
      <c r="H25" s="29" t="str">
        <f>IF(SUMPRODUCT(('Ergebniseingabe VR'!$AK$27:$AK$38=E25)*('Ergebniseingabe VR'!$O$27:$O$38=F25)*(ISNUMBER('Ergebniseingabe VR'!$BI$27:$BI$38)))=1,SUMPRODUCT(('Ergebniseingabe VR'!$AK$27:$AK$38=E25)*('Ergebniseingabe VR'!$O$27:$O$38=F25)*('Ergebniseingabe VR'!$BI$27:$BI$38))&amp;":"&amp;SUMPRODUCT(('Ergebniseingabe VR'!$AK$27:$AK$38=E25)*('Ergebniseingabe VR'!$O$27:$O$38=F25)*('Ergebniseingabe VR'!$BF$27:$BF$38)),"")</f>
        <v/>
      </c>
      <c r="I25" s="78" t="str">
        <f>IF(SUMPRODUCT(('Ergebniseingabe VR'!$AK$27:$AK$38=E25)*('Ergebniseingabe VR'!$O$27:$O$38=F25)*(ISNUMBER('Ergebniseingabe VR'!$BF$27:$BF$38)))=1,SUMPRODUCT(('Ergebniseingabe VR'!$AK$27:$AK$38=E25)*('Ergebniseingabe VR'!$O$27:$O$38=F25)*('Ergebniseingabe VR'!$BI$27:$BI$38)),"")</f>
        <v/>
      </c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</row>
    <row r="26" spans="2:86" s="29" customFormat="1">
      <c r="D26" s="29" t="str">
        <f t="shared" si="0"/>
        <v>Mannschaft 2Mannschaft 3</v>
      </c>
      <c r="E26" s="29" t="str">
        <f>F6</f>
        <v>Mannschaft 2</v>
      </c>
      <c r="F26" s="29" t="str">
        <f>F7</f>
        <v>Mannschaft 3</v>
      </c>
      <c r="G26" s="29" t="str">
        <f>IF(SUMPRODUCT(('Ergebniseingabe VR'!$O$27:$O$38=E26)*('Ergebniseingabe VR'!$AK$27:$AK$38=F26)*(ISNUMBER('Ergebniseingabe VR'!$BI$27:$BI$38)))=1,SUMPRODUCT(('Ergebniseingabe VR'!$O$27:$O$38=E26)*('Ergebniseingabe VR'!$AK$27:$AK$38=F26)*('Ergebniseingabe VR'!$BF$27:$BF$38))&amp;":"&amp;SUMPRODUCT(('Ergebniseingabe VR'!$O$27:$O$38=E26)*('Ergebniseingabe VR'!$AK$27:$AK$38=F26)*('Ergebniseingabe VR'!$BI$27:$BI$38)),"")</f>
        <v/>
      </c>
      <c r="H26" s="29" t="str">
        <f>IF(SUMPRODUCT(('Ergebniseingabe VR'!$AK$27:$AK$38=E26)*('Ergebniseingabe VR'!$O$27:$O$38=F26)*(ISNUMBER('Ergebniseingabe VR'!$BI$27:$BI$38)))=1,SUMPRODUCT(('Ergebniseingabe VR'!$AK$27:$AK$38=E26)*('Ergebniseingabe VR'!$O$27:$O$38=F26)*('Ergebniseingabe VR'!$BI$27:$BI$38))&amp;":"&amp;SUMPRODUCT(('Ergebniseingabe VR'!$AK$27:$AK$38=E26)*('Ergebniseingabe VR'!$O$27:$O$38=F26)*('Ergebniseingabe VR'!$BF$27:$BF$38)),"")</f>
        <v/>
      </c>
      <c r="I26" s="36" t="str">
        <f>IF(SUMPRODUCT(('Ergebniseingabe VR'!$O$27:$O$38=E26)*('Ergebniseingabe VR'!$AK$27:$AK$38=F26)*(ISNUMBER('Ergebniseingabe VR'!$BI$27:$BI$38)))=1,SUMPRODUCT(('Ergebniseingabe VR'!$O$27:$O$38=E26)*('Ergebniseingabe VR'!$AK$27:$AK$38=F26)*('Ergebniseingabe VR'!$BF$27:$BF$38)),"")</f>
        <v/>
      </c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</row>
    <row r="27" spans="2:86" s="29" customFormat="1">
      <c r="D27" s="29" t="str">
        <f t="shared" si="0"/>
        <v>Mannschaft 2Mannschaft 4</v>
      </c>
      <c r="E27" s="29" t="str">
        <f>F6</f>
        <v>Mannschaft 2</v>
      </c>
      <c r="F27" s="29" t="str">
        <f>F8</f>
        <v>Mannschaft 4</v>
      </c>
      <c r="G27" s="29" t="str">
        <f>IF(SUMPRODUCT(('Ergebniseingabe VR'!$O$27:$O$38=E27)*('Ergebniseingabe VR'!$AK$27:$AK$38=F27)*(ISNUMBER('Ergebniseingabe VR'!$BI$27:$BI$38)))=1,SUMPRODUCT(('Ergebniseingabe VR'!$O$27:$O$38=E27)*('Ergebniseingabe VR'!$AK$27:$AK$38=F27)*('Ergebniseingabe VR'!$BF$27:$BF$38))&amp;":"&amp;SUMPRODUCT(('Ergebniseingabe VR'!$O$27:$O$38=E27)*('Ergebniseingabe VR'!$AK$27:$AK$38=F27)*('Ergebniseingabe VR'!$BI$27:$BI$38)),"")</f>
        <v/>
      </c>
      <c r="H27" s="29" t="str">
        <f>IF(SUMPRODUCT(('Ergebniseingabe VR'!$AK$27:$AK$38=E27)*('Ergebniseingabe VR'!$O$27:$O$38=F27)*(ISNUMBER('Ergebniseingabe VR'!$BI$27:$BI$38)))=1,SUMPRODUCT(('Ergebniseingabe VR'!$AK$27:$AK$38=E27)*('Ergebniseingabe VR'!$O$27:$O$38=F27)*('Ergebniseingabe VR'!$BI$27:$BI$38))&amp;":"&amp;SUMPRODUCT(('Ergebniseingabe VR'!$AK$27:$AK$38=E27)*('Ergebniseingabe VR'!$O$27:$O$38=F27)*('Ergebniseingabe VR'!$BF$27:$BF$38)),"")</f>
        <v/>
      </c>
      <c r="I27" s="36" t="str">
        <f>IF(SUMPRODUCT(('Ergebniseingabe VR'!$O$27:$O$38=E27)*('Ergebniseingabe VR'!$AK$27:$AK$38=F27)*(ISNUMBER('Ergebniseingabe VR'!$BI$27:$BI$38)))=1,SUMPRODUCT(('Ergebniseingabe VR'!$O$27:$O$38=E27)*('Ergebniseingabe VR'!$AK$27:$AK$38=F27)*('Ergebniseingabe VR'!$BF$27:$BF$38)),"")</f>
        <v/>
      </c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</row>
    <row r="28" spans="2:86" s="29" customFormat="1">
      <c r="D28" s="29" t="str">
        <f t="shared" si="0"/>
        <v>Mannschaft 3Mannschaft 4</v>
      </c>
      <c r="E28" s="29" t="str">
        <f>F7</f>
        <v>Mannschaft 3</v>
      </c>
      <c r="F28" s="29" t="str">
        <f>F8</f>
        <v>Mannschaft 4</v>
      </c>
      <c r="G28" s="29" t="str">
        <f>IF(SUMPRODUCT(('Ergebniseingabe VR'!$O$27:$O$38=E28)*('Ergebniseingabe VR'!$AK$27:$AK$38=F28)*(ISNUMBER('Ergebniseingabe VR'!$BI$27:$BI$38)))=1,SUMPRODUCT(('Ergebniseingabe VR'!$O$27:$O$38=E28)*('Ergebniseingabe VR'!$AK$27:$AK$38=F28)*('Ergebniseingabe VR'!$BF$27:$BF$38))&amp;":"&amp;SUMPRODUCT(('Ergebniseingabe VR'!$O$27:$O$38=E28)*('Ergebniseingabe VR'!$AK$27:$AK$38=F28)*('Ergebniseingabe VR'!$BI$27:$BI$38)),"")</f>
        <v/>
      </c>
      <c r="H28" s="29" t="str">
        <f>IF(SUMPRODUCT(('Ergebniseingabe VR'!$AK$27:$AK$38=E28)*('Ergebniseingabe VR'!$O$27:$O$38=F28)*(ISNUMBER('Ergebniseingabe VR'!$BI$27:$BI$38)))=1,SUMPRODUCT(('Ergebniseingabe VR'!$AK$27:$AK$38=E28)*('Ergebniseingabe VR'!$O$27:$O$38=F28)*('Ergebniseingabe VR'!$BI$27:$BI$38))&amp;":"&amp;SUMPRODUCT(('Ergebniseingabe VR'!$AK$27:$AK$38=E28)*('Ergebniseingabe VR'!$O$27:$O$38=F28)*('Ergebniseingabe VR'!$BF$27:$BF$38)),"")</f>
        <v/>
      </c>
      <c r="I28" s="36" t="str">
        <f>IF(SUMPRODUCT(('Ergebniseingabe VR'!$O$27:$O$38=E28)*('Ergebniseingabe VR'!$AK$27:$AK$38=F28)*(ISNUMBER('Ergebniseingabe VR'!$BI$27:$BI$38)))=1,SUMPRODUCT(('Ergebniseingabe VR'!$O$27:$O$38=E28)*('Ergebniseingabe VR'!$AK$27:$AK$38=F28)*('Ergebniseingabe VR'!$BF$27:$BF$38)),"")</f>
        <v/>
      </c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</row>
    <row r="29" spans="2:86" s="29" customFormat="1">
      <c r="D29" s="29" t="str">
        <f t="shared" si="0"/>
        <v>Mannschaft 2Mannschaft 1</v>
      </c>
      <c r="E29" s="29" t="str">
        <f t="shared" ref="E29:E34" si="1">F23</f>
        <v>Mannschaft 2</v>
      </c>
      <c r="F29" s="29" t="str">
        <f t="shared" ref="F29:F34" si="2">E23</f>
        <v>Mannschaft 1</v>
      </c>
      <c r="G29" s="29" t="str">
        <f>IF(SUMPRODUCT(('Ergebniseingabe VR'!$O$27:$O$38=E29)*('Ergebniseingabe VR'!$AK$27:$AK$38=F29)*(ISNUMBER('Ergebniseingabe VR'!$BI$27:$BI$38)))=1,SUMPRODUCT(('Ergebniseingabe VR'!$O$27:$O$38=E29)*('Ergebniseingabe VR'!$AK$27:$AK$38=F29)*('Ergebniseingabe VR'!$BF$27:$BF$38))&amp;":"&amp;SUMPRODUCT(('Ergebniseingabe VR'!$O$27:$O$38=E29)*('Ergebniseingabe VR'!$AK$27:$AK$38=F29)*('Ergebniseingabe VR'!$BI$27:$BI$38)),"")</f>
        <v/>
      </c>
      <c r="H29" s="29" t="str">
        <f>IF(SUMPRODUCT(('Ergebniseingabe VR'!$AK$27:$AK$38=E29)*('Ergebniseingabe VR'!$O$27:$O$38=F29)*(ISNUMBER('Ergebniseingabe VR'!$BI$27:$BI$38)))=1,SUMPRODUCT(('Ergebniseingabe VR'!$AK$27:$AK$38=E29)*('Ergebniseingabe VR'!$O$27:$O$38=F29)*('Ergebniseingabe VR'!$BI$27:$BI$38))&amp;":"&amp;SUMPRODUCT(('Ergebniseingabe VR'!$AK$27:$AK$38=E29)*('Ergebniseingabe VR'!$O$27:$O$38=F29)*('Ergebniseingabe VR'!$BF$27:$BF$38)),"")</f>
        <v/>
      </c>
      <c r="I29" s="78" t="str">
        <f>IF(SUMPRODUCT(('Ergebniseingabe VR'!$AK$27:$AK$38=E29)*('Ergebniseingabe VR'!$O$27:$O$38=F29)*(ISNUMBER('Ergebniseingabe VR'!$BF$27:$BF$38)))=1,SUMPRODUCT(('Ergebniseingabe VR'!$AK$27:$AK$38=E29)*('Ergebniseingabe VR'!$O$27:$O$38=F29)*('Ergebniseingabe VR'!$BI$27:$BI$38)),"")</f>
        <v/>
      </c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</row>
    <row r="30" spans="2:86" s="29" customFormat="1">
      <c r="D30" s="29" t="str">
        <f t="shared" si="0"/>
        <v>Mannschaft 3Mannschaft 1</v>
      </c>
      <c r="E30" s="29" t="str">
        <f t="shared" si="1"/>
        <v>Mannschaft 3</v>
      </c>
      <c r="F30" s="29" t="str">
        <f t="shared" si="2"/>
        <v>Mannschaft 1</v>
      </c>
      <c r="G30" s="29" t="str">
        <f>IF(SUMPRODUCT(('Ergebniseingabe VR'!$O$27:$O$38=E30)*('Ergebniseingabe VR'!$AK$27:$AK$38=F30)*(ISNUMBER('Ergebniseingabe VR'!$BI$27:$BI$38)))=1,SUMPRODUCT(('Ergebniseingabe VR'!$O$27:$O$38=E30)*('Ergebniseingabe VR'!$AK$27:$AK$38=F30)*('Ergebniseingabe VR'!$BF$27:$BF$38))&amp;":"&amp;SUMPRODUCT(('Ergebniseingabe VR'!$O$27:$O$38=E30)*('Ergebniseingabe VR'!$AK$27:$AK$38=F30)*('Ergebniseingabe VR'!$BI$27:$BI$38)),"")</f>
        <v/>
      </c>
      <c r="H30" s="29" t="str">
        <f>IF(SUMPRODUCT(('Ergebniseingabe VR'!$AK$27:$AK$38=E30)*('Ergebniseingabe VR'!$O$27:$O$38=F30)*(ISNUMBER('Ergebniseingabe VR'!$BI$27:$BI$38)))=1,SUMPRODUCT(('Ergebniseingabe VR'!$AK$27:$AK$38=E30)*('Ergebniseingabe VR'!$O$27:$O$38=F30)*('Ergebniseingabe VR'!$BI$27:$BI$38))&amp;":"&amp;SUMPRODUCT(('Ergebniseingabe VR'!$AK$27:$AK$38=E30)*('Ergebniseingabe VR'!$O$27:$O$38=F30)*('Ergebniseingabe VR'!$BF$27:$BF$38)),"")</f>
        <v/>
      </c>
      <c r="I30" s="78" t="str">
        <f>IF(SUMPRODUCT(('Ergebniseingabe VR'!$AK$27:$AK$38=E30)*('Ergebniseingabe VR'!$O$27:$O$38=F30)*(ISNUMBER('Ergebniseingabe VR'!$BF$27:$BF$38)))=1,SUMPRODUCT(('Ergebniseingabe VR'!$AK$27:$AK$38=E30)*('Ergebniseingabe VR'!$O$27:$O$38=F30)*('Ergebniseingabe VR'!$BI$27:$BI$38)),"")</f>
        <v/>
      </c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</row>
    <row r="31" spans="2:86" s="29" customFormat="1">
      <c r="D31" s="29" t="str">
        <f t="shared" si="0"/>
        <v>Mannschaft 4Mannschaft 1</v>
      </c>
      <c r="E31" s="29" t="str">
        <f t="shared" si="1"/>
        <v>Mannschaft 4</v>
      </c>
      <c r="F31" s="29" t="str">
        <f t="shared" si="2"/>
        <v>Mannschaft 1</v>
      </c>
      <c r="G31" s="29" t="str">
        <f>IF(SUMPRODUCT(('Ergebniseingabe VR'!$O$27:$O$38=E31)*('Ergebniseingabe VR'!$AK$27:$AK$38=F31)*(ISNUMBER('Ergebniseingabe VR'!$BI$27:$BI$38)))=1,SUMPRODUCT(('Ergebniseingabe VR'!$O$27:$O$38=E31)*('Ergebniseingabe VR'!$AK$27:$AK$38=F31)*('Ergebniseingabe VR'!$BF$27:$BF$38))&amp;":"&amp;SUMPRODUCT(('Ergebniseingabe VR'!$O$27:$O$38=E31)*('Ergebniseingabe VR'!$AK$27:$AK$38=F31)*('Ergebniseingabe VR'!$BI$27:$BI$38)),"")</f>
        <v/>
      </c>
      <c r="H31" s="29" t="str">
        <f>IF(SUMPRODUCT(('Ergebniseingabe VR'!$AK$27:$AK$38=E31)*('Ergebniseingabe VR'!$O$27:$O$38=F31)*(ISNUMBER('Ergebniseingabe VR'!$BI$27:$BI$38)))=1,SUMPRODUCT(('Ergebniseingabe VR'!$AK$27:$AK$38=E31)*('Ergebniseingabe VR'!$O$27:$O$38=F31)*('Ergebniseingabe VR'!$BI$27:$BI$38))&amp;":"&amp;SUMPRODUCT(('Ergebniseingabe VR'!$AK$27:$AK$38=E31)*('Ergebniseingabe VR'!$O$27:$O$38=F31)*('Ergebniseingabe VR'!$BF$27:$BF$38)),"")</f>
        <v/>
      </c>
      <c r="I31" s="36" t="str">
        <f>IF(SUMPRODUCT(('Ergebniseingabe VR'!$O$27:$O$38=E31)*('Ergebniseingabe VR'!$AK$27:$AK$38=F31)*(ISNUMBER('Ergebniseingabe VR'!$BI$27:$BI$38)))=1,SUMPRODUCT(('Ergebniseingabe VR'!$O$27:$O$38=E31)*('Ergebniseingabe VR'!$AK$27:$AK$38=F31)*('Ergebniseingabe VR'!$BF$27:$BF$38)),"")</f>
        <v/>
      </c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</row>
    <row r="32" spans="2:86" s="29" customFormat="1">
      <c r="D32" s="29" t="str">
        <f t="shared" si="0"/>
        <v>Mannschaft 3Mannschaft 2</v>
      </c>
      <c r="E32" s="29" t="str">
        <f t="shared" si="1"/>
        <v>Mannschaft 3</v>
      </c>
      <c r="F32" s="29" t="str">
        <f t="shared" si="2"/>
        <v>Mannschaft 2</v>
      </c>
      <c r="G32" s="29" t="str">
        <f>IF(SUMPRODUCT(('Ergebniseingabe VR'!$O$27:$O$38=E32)*('Ergebniseingabe VR'!$AK$27:$AK$38=F32)*(ISNUMBER('Ergebniseingabe VR'!$BI$27:$BI$38)))=1,SUMPRODUCT(('Ergebniseingabe VR'!$O$27:$O$38=E32)*('Ergebniseingabe VR'!$AK$27:$AK$38=F32)*('Ergebniseingabe VR'!$BF$27:$BF$38))&amp;":"&amp;SUMPRODUCT(('Ergebniseingabe VR'!$O$27:$O$38=E32)*('Ergebniseingabe VR'!$AK$27:$AK$38=F32)*('Ergebniseingabe VR'!$BI$27:$BI$38)),"")</f>
        <v/>
      </c>
      <c r="H32" s="29" t="str">
        <f>IF(SUMPRODUCT(('Ergebniseingabe VR'!$AK$27:$AK$38=E32)*('Ergebniseingabe VR'!$O$27:$O$38=F32)*(ISNUMBER('Ergebniseingabe VR'!$BI$27:$BI$38)))=1,SUMPRODUCT(('Ergebniseingabe VR'!$AK$27:$AK$38=E32)*('Ergebniseingabe VR'!$O$27:$O$38=F32)*('Ergebniseingabe VR'!$BI$27:$BI$38))&amp;":"&amp;SUMPRODUCT(('Ergebniseingabe VR'!$AK$27:$AK$38=E32)*('Ergebniseingabe VR'!$O$27:$O$38=F32)*('Ergebniseingabe VR'!$BF$27:$BF$38)),"")</f>
        <v/>
      </c>
      <c r="I32" s="78" t="str">
        <f>IF(SUMPRODUCT(('Ergebniseingabe VR'!$AK$27:$AK$38=E32)*('Ergebniseingabe VR'!$O$27:$O$38=F32)*(ISNUMBER('Ergebniseingabe VR'!$BF$27:$BF$38)))=1,SUMPRODUCT(('Ergebniseingabe VR'!$AK$27:$AK$38=E32)*('Ergebniseingabe VR'!$O$27:$O$38=F32)*('Ergebniseingabe VR'!$BI$27:$BI$38)),"")</f>
        <v/>
      </c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</row>
    <row r="33" spans="4:86" s="29" customFormat="1">
      <c r="D33" s="29" t="str">
        <f t="shared" si="0"/>
        <v>Mannschaft 4Mannschaft 2</v>
      </c>
      <c r="E33" s="29" t="str">
        <f t="shared" si="1"/>
        <v>Mannschaft 4</v>
      </c>
      <c r="F33" s="29" t="str">
        <f t="shared" si="2"/>
        <v>Mannschaft 2</v>
      </c>
      <c r="G33" s="29" t="str">
        <f>IF(SUMPRODUCT(('Ergebniseingabe VR'!$O$27:$O$38=E33)*('Ergebniseingabe VR'!$AK$27:$AK$38=F33)*(ISNUMBER('Ergebniseingabe VR'!$BI$27:$BI$38)))=1,SUMPRODUCT(('Ergebniseingabe VR'!$O$27:$O$38=E33)*('Ergebniseingabe VR'!$AK$27:$AK$38=F33)*('Ergebniseingabe VR'!$BF$27:$BF$38))&amp;":"&amp;SUMPRODUCT(('Ergebniseingabe VR'!$O$27:$O$38=E33)*('Ergebniseingabe VR'!$AK$27:$AK$38=F33)*('Ergebniseingabe VR'!$BI$27:$BI$38)),"")</f>
        <v/>
      </c>
      <c r="H33" s="29" t="str">
        <f>IF(SUMPRODUCT(('Ergebniseingabe VR'!$AK$27:$AK$38=E33)*('Ergebniseingabe VR'!$O$27:$O$38=F33)*(ISNUMBER('Ergebniseingabe VR'!$BI$27:$BI$38)))=1,SUMPRODUCT(('Ergebniseingabe VR'!$AK$27:$AK$38=E33)*('Ergebniseingabe VR'!$O$27:$O$38=F33)*('Ergebniseingabe VR'!$BI$27:$BI$38))&amp;":"&amp;SUMPRODUCT(('Ergebniseingabe VR'!$AK$27:$AK$38=E33)*('Ergebniseingabe VR'!$O$27:$O$38=F33)*('Ergebniseingabe VR'!$BF$27:$BF$38)),"")</f>
        <v/>
      </c>
      <c r="I33" s="78" t="str">
        <f>IF(SUMPRODUCT(('Ergebniseingabe VR'!$AK$27:$AK$38=E33)*('Ergebniseingabe VR'!$O$27:$O$38=F33)*(ISNUMBER('Ergebniseingabe VR'!$BF$27:$BF$38)))=1,SUMPRODUCT(('Ergebniseingabe VR'!$AK$27:$AK$38=E33)*('Ergebniseingabe VR'!$O$27:$O$38=F33)*('Ergebniseingabe VR'!$BI$27:$BI$38)),"")</f>
        <v/>
      </c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</row>
    <row r="34" spans="4:86" s="29" customFormat="1">
      <c r="D34" s="29" t="str">
        <f t="shared" si="0"/>
        <v>Mannschaft 4Mannschaft 3</v>
      </c>
      <c r="E34" s="29" t="str">
        <f t="shared" si="1"/>
        <v>Mannschaft 4</v>
      </c>
      <c r="F34" s="29" t="str">
        <f t="shared" si="2"/>
        <v>Mannschaft 3</v>
      </c>
      <c r="G34" s="29" t="str">
        <f>IF(SUMPRODUCT(('Ergebniseingabe VR'!$O$27:$O$38=E34)*('Ergebniseingabe VR'!$AK$27:$AK$38=F34)*(ISNUMBER('Ergebniseingabe VR'!$BI$27:$BI$38)))=1,SUMPRODUCT(('Ergebniseingabe VR'!$O$27:$O$38=E34)*('Ergebniseingabe VR'!$AK$27:$AK$38=F34)*('Ergebniseingabe VR'!$BF$27:$BF$38))&amp;":"&amp;SUMPRODUCT(('Ergebniseingabe VR'!$O$27:$O$38=E34)*('Ergebniseingabe VR'!$AK$27:$AK$38=F34)*('Ergebniseingabe VR'!$BI$27:$BI$38)),"")</f>
        <v/>
      </c>
      <c r="H34" s="29" t="str">
        <f>IF(SUMPRODUCT(('Ergebniseingabe VR'!$AK$27:$AK$38=E34)*('Ergebniseingabe VR'!$O$27:$O$38=F34)*(ISNUMBER('Ergebniseingabe VR'!$BI$27:$BI$38)))=1,SUMPRODUCT(('Ergebniseingabe VR'!$AK$27:$AK$38=E34)*('Ergebniseingabe VR'!$O$27:$O$38=F34)*('Ergebniseingabe VR'!$BI$27:$BI$38))&amp;":"&amp;SUMPRODUCT(('Ergebniseingabe VR'!$AK$27:$AK$38=E34)*('Ergebniseingabe VR'!$O$27:$O$38=F34)*('Ergebniseingabe VR'!$BF$27:$BF$38)),"")</f>
        <v/>
      </c>
      <c r="I34" s="78" t="str">
        <f>IF(SUMPRODUCT(('Ergebniseingabe VR'!$AK$27:$AK$38=E34)*('Ergebniseingabe VR'!$O$27:$O$38=F34)*(ISNUMBER('Ergebniseingabe VR'!$BF$27:$BF$38)))=1,SUMPRODUCT(('Ergebniseingabe VR'!$AK$27:$AK$38=E34)*('Ergebniseingabe VR'!$O$27:$O$38=F34)*('Ergebniseingabe VR'!$BI$27:$BI$38)),"")</f>
        <v/>
      </c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</row>
    <row r="35" spans="4:86" s="29" customFormat="1">
      <c r="D35" s="29" t="str">
        <f t="shared" si="0"/>
        <v>Mannschaft 5Mannschaft 6</v>
      </c>
      <c r="E35" s="29" t="str">
        <f>F14</f>
        <v>Mannschaft 5</v>
      </c>
      <c r="F35" s="29" t="str">
        <f>F15</f>
        <v>Mannschaft 6</v>
      </c>
      <c r="G35" s="29" t="str">
        <f>IF(SUMPRODUCT(('Ergebniseingabe VR'!$O$27:$O$38=E35)*('Ergebniseingabe VR'!$AK$27:$AK$38=F35)*(ISNUMBER('Ergebniseingabe VR'!$BI$27:$BI$38)))=1,SUMPRODUCT(('Ergebniseingabe VR'!$O$27:$O$38=E35)*('Ergebniseingabe VR'!$AK$27:$AK$38=F35)*('Ergebniseingabe VR'!$BF$27:$BF$38))&amp;":"&amp;SUMPRODUCT(('Ergebniseingabe VR'!$O$27:$O$38=E35)*('Ergebniseingabe VR'!$AK$27:$AK$38=F35)*('Ergebniseingabe VR'!$BI$27:$BI$38)),"")</f>
        <v/>
      </c>
      <c r="H35" s="29" t="str">
        <f>IF(SUMPRODUCT(('Ergebniseingabe VR'!$AK$27:$AK$38=E35)*('Ergebniseingabe VR'!$O$27:$O$38=F35)*(ISNUMBER('Ergebniseingabe VR'!$BI$27:$BI$38)))=1,SUMPRODUCT(('Ergebniseingabe VR'!$AK$27:$AK$38=E35)*('Ergebniseingabe VR'!$O$27:$O$38=F35)*('Ergebniseingabe VR'!$BI$27:$BI$38))&amp;":"&amp;SUMPRODUCT(('Ergebniseingabe VR'!$AK$27:$AK$38=E35)*('Ergebniseingabe VR'!$O$27:$O$38=F35)*('Ergebniseingabe VR'!$BF$27:$BF$38)),"")</f>
        <v/>
      </c>
      <c r="I35" s="36" t="str">
        <f>IF(SUMPRODUCT(('Ergebniseingabe VR'!$O$27:$O$38=E35)*('Ergebniseingabe VR'!$AK$27:$AK$38=F35)*(ISNUMBER('Ergebniseingabe VR'!$BI$27:$BI$38)))=1,SUMPRODUCT(('Ergebniseingabe VR'!$O$27:$O$38=E35)*('Ergebniseingabe VR'!$AK$27:$AK$38=F35)*('Ergebniseingabe VR'!$BF$27:$BF$38)),"")</f>
        <v/>
      </c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</row>
    <row r="36" spans="4:86" s="29" customFormat="1">
      <c r="D36" s="29" t="str">
        <f t="shared" si="0"/>
        <v>Mannschaft 5Mannschaft 7</v>
      </c>
      <c r="E36" s="29" t="str">
        <f>F14</f>
        <v>Mannschaft 5</v>
      </c>
      <c r="F36" s="29" t="str">
        <f>F16</f>
        <v>Mannschaft 7</v>
      </c>
      <c r="G36" s="29" t="str">
        <f>IF(SUMPRODUCT(('Ergebniseingabe VR'!$O$27:$O$38=E36)*('Ergebniseingabe VR'!$AK$27:$AK$38=F36)*(ISNUMBER('Ergebniseingabe VR'!$BI$27:$BI$38)))=1,SUMPRODUCT(('Ergebniseingabe VR'!$O$27:$O$38=E36)*('Ergebniseingabe VR'!$AK$27:$AK$38=F36)*('Ergebniseingabe VR'!$BF$27:$BF$38))&amp;":"&amp;SUMPRODUCT(('Ergebniseingabe VR'!$O$27:$O$38=E36)*('Ergebniseingabe VR'!$AK$27:$AK$38=F36)*('Ergebniseingabe VR'!$BI$27:$BI$38)),"")</f>
        <v/>
      </c>
      <c r="H36" s="29" t="str">
        <f>IF(SUMPRODUCT(('Ergebniseingabe VR'!$AK$27:$AK$38=E36)*('Ergebniseingabe VR'!$O$27:$O$38=F36)*(ISNUMBER('Ergebniseingabe VR'!$BI$27:$BI$38)))=1,SUMPRODUCT(('Ergebniseingabe VR'!$AK$27:$AK$38=E36)*('Ergebniseingabe VR'!$O$27:$O$38=F36)*('Ergebniseingabe VR'!$BI$27:$BI$38))&amp;":"&amp;SUMPRODUCT(('Ergebniseingabe VR'!$AK$27:$AK$38=E36)*('Ergebniseingabe VR'!$O$27:$O$38=F36)*('Ergebniseingabe VR'!$BF$27:$BF$38)),"")</f>
        <v/>
      </c>
      <c r="I36" s="36" t="str">
        <f>IF(SUMPRODUCT(('Ergebniseingabe VR'!$O$27:$O$38=E36)*('Ergebniseingabe VR'!$AK$27:$AK$38=F36)*(ISNUMBER('Ergebniseingabe VR'!$BI$27:$BI$38)))=1,SUMPRODUCT(('Ergebniseingabe VR'!$O$27:$O$38=E36)*('Ergebniseingabe VR'!$AK$27:$AK$38=F36)*('Ergebniseingabe VR'!$BF$27:$BF$38)),"")</f>
        <v/>
      </c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</row>
    <row r="37" spans="4:86" s="29" customFormat="1">
      <c r="D37" s="29" t="str">
        <f t="shared" si="0"/>
        <v>Mannschaft 5Mannschaft 8</v>
      </c>
      <c r="E37" s="29" t="str">
        <f>F14</f>
        <v>Mannschaft 5</v>
      </c>
      <c r="F37" s="29" t="str">
        <f>F17</f>
        <v>Mannschaft 8</v>
      </c>
      <c r="G37" s="29" t="str">
        <f>IF(SUMPRODUCT(('Ergebniseingabe VR'!$O$27:$O$38=E37)*('Ergebniseingabe VR'!$AK$27:$AK$38=F37)*(ISNUMBER('Ergebniseingabe VR'!$BI$27:$BI$38)))=1,SUMPRODUCT(('Ergebniseingabe VR'!$O$27:$O$38=E37)*('Ergebniseingabe VR'!$AK$27:$AK$38=F37)*('Ergebniseingabe VR'!$BF$27:$BF$38))&amp;":"&amp;SUMPRODUCT(('Ergebniseingabe VR'!$O$27:$O$38=E37)*('Ergebniseingabe VR'!$AK$27:$AK$38=F37)*('Ergebniseingabe VR'!$BI$27:$BI$38)),"")</f>
        <v/>
      </c>
      <c r="H37" s="29" t="str">
        <f>IF(SUMPRODUCT(('Ergebniseingabe VR'!$AK$27:$AK$38=E37)*('Ergebniseingabe VR'!$O$27:$O$38=F37)*(ISNUMBER('Ergebniseingabe VR'!$BI$27:$BI$38)))=1,SUMPRODUCT(('Ergebniseingabe VR'!$AK$27:$AK$38=E37)*('Ergebniseingabe VR'!$O$27:$O$38=F37)*('Ergebniseingabe VR'!$BI$27:$BI$38))&amp;":"&amp;SUMPRODUCT(('Ergebniseingabe VR'!$AK$27:$AK$38=E37)*('Ergebniseingabe VR'!$O$27:$O$38=F37)*('Ergebniseingabe VR'!$BF$27:$BF$38)),"")</f>
        <v/>
      </c>
      <c r="I37" s="78" t="str">
        <f>IF(SUMPRODUCT(('Ergebniseingabe VR'!$AK$27:$AK$38=E37)*('Ergebniseingabe VR'!$O$27:$O$38=F37)*(ISNUMBER('Ergebniseingabe VR'!$BF$27:$BF$38)))=1,SUMPRODUCT(('Ergebniseingabe VR'!$AK$27:$AK$38=E37)*('Ergebniseingabe VR'!$O$27:$O$38=F37)*('Ergebniseingabe VR'!$BI$27:$BI$38)),"")</f>
        <v/>
      </c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</row>
    <row r="38" spans="4:86" s="29" customFormat="1">
      <c r="D38" s="29" t="str">
        <f t="shared" si="0"/>
        <v>Mannschaft 6Mannschaft 7</v>
      </c>
      <c r="E38" s="29" t="str">
        <f>F15</f>
        <v>Mannschaft 6</v>
      </c>
      <c r="F38" s="29" t="str">
        <f>F16</f>
        <v>Mannschaft 7</v>
      </c>
      <c r="G38" s="29" t="str">
        <f>IF(SUMPRODUCT(('Ergebniseingabe VR'!$O$27:$O$38=E38)*('Ergebniseingabe VR'!$AK$27:$AK$38=F38)*(ISNUMBER('Ergebniseingabe VR'!$BI$27:$BI$38)))=1,SUMPRODUCT(('Ergebniseingabe VR'!$O$27:$O$38=E38)*('Ergebniseingabe VR'!$AK$27:$AK$38=F38)*('Ergebniseingabe VR'!$BF$27:$BF$38))&amp;":"&amp;SUMPRODUCT(('Ergebniseingabe VR'!$O$27:$O$38=E38)*('Ergebniseingabe VR'!$AK$27:$AK$38=F38)*('Ergebniseingabe VR'!$BI$27:$BI$38)),"")</f>
        <v/>
      </c>
      <c r="H38" s="29" t="str">
        <f>IF(SUMPRODUCT(('Ergebniseingabe VR'!$AK$27:$AK$38=E38)*('Ergebniseingabe VR'!$O$27:$O$38=F38)*(ISNUMBER('Ergebniseingabe VR'!$BI$27:$BI$38)))=1,SUMPRODUCT(('Ergebniseingabe VR'!$AK$27:$AK$38=E38)*('Ergebniseingabe VR'!$O$27:$O$38=F38)*('Ergebniseingabe VR'!$BI$27:$BI$38))&amp;":"&amp;SUMPRODUCT(('Ergebniseingabe VR'!$AK$27:$AK$38=E38)*('Ergebniseingabe VR'!$O$27:$O$38=F38)*('Ergebniseingabe VR'!$BF$27:$BF$38)),"")</f>
        <v/>
      </c>
      <c r="I38" s="36" t="str">
        <f>IF(SUMPRODUCT(('Ergebniseingabe VR'!$O$27:$O$38=E38)*('Ergebniseingabe VR'!$AK$27:$AK$38=F38)*(ISNUMBER('Ergebniseingabe VR'!$BI$27:$BI$38)))=1,SUMPRODUCT(('Ergebniseingabe VR'!$O$27:$O$38=E38)*('Ergebniseingabe VR'!$AK$27:$AK$38=F38)*('Ergebniseingabe VR'!$BF$27:$BF$38)),"")</f>
        <v/>
      </c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</row>
    <row r="39" spans="4:86" s="29" customFormat="1">
      <c r="D39" s="29" t="str">
        <f t="shared" si="0"/>
        <v>Mannschaft 6Mannschaft 8</v>
      </c>
      <c r="E39" s="29" t="str">
        <f>F15</f>
        <v>Mannschaft 6</v>
      </c>
      <c r="F39" s="29" t="str">
        <f>F17</f>
        <v>Mannschaft 8</v>
      </c>
      <c r="G39" s="29" t="str">
        <f>IF(SUMPRODUCT(('Ergebniseingabe VR'!$O$27:$O$38=E39)*('Ergebniseingabe VR'!$AK$27:$AK$38=F39)*(ISNUMBER('Ergebniseingabe VR'!$BI$27:$BI$38)))=1,SUMPRODUCT(('Ergebniseingabe VR'!$O$27:$O$38=E39)*('Ergebniseingabe VR'!$AK$27:$AK$38=F39)*('Ergebniseingabe VR'!$BF$27:$BF$38))&amp;":"&amp;SUMPRODUCT(('Ergebniseingabe VR'!$O$27:$O$38=E39)*('Ergebniseingabe VR'!$AK$27:$AK$38=F39)*('Ergebniseingabe VR'!$BI$27:$BI$38)),"")</f>
        <v/>
      </c>
      <c r="H39" s="29" t="str">
        <f>IF(SUMPRODUCT(('Ergebniseingabe VR'!$AK$27:$AK$38=E39)*('Ergebniseingabe VR'!$O$27:$O$38=F39)*(ISNUMBER('Ergebniseingabe VR'!$BI$27:$BI$38)))=1,SUMPRODUCT(('Ergebniseingabe VR'!$AK$27:$AK$38=E39)*('Ergebniseingabe VR'!$O$27:$O$38=F39)*('Ergebniseingabe VR'!$BI$27:$BI$38))&amp;":"&amp;SUMPRODUCT(('Ergebniseingabe VR'!$AK$27:$AK$38=E39)*('Ergebniseingabe VR'!$O$27:$O$38=F39)*('Ergebniseingabe VR'!$BF$27:$BF$38)),"")</f>
        <v/>
      </c>
      <c r="I39" s="36" t="str">
        <f>IF(SUMPRODUCT(('Ergebniseingabe VR'!$O$27:$O$38=E39)*('Ergebniseingabe VR'!$AK$27:$AK$38=F39)*(ISNUMBER('Ergebniseingabe VR'!$BI$27:$BI$38)))=1,SUMPRODUCT(('Ergebniseingabe VR'!$O$27:$O$38=E39)*('Ergebniseingabe VR'!$AK$27:$AK$38=F39)*('Ergebniseingabe VR'!$BF$27:$BF$38)),"")</f>
        <v/>
      </c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</row>
    <row r="40" spans="4:86" s="29" customFormat="1">
      <c r="D40" s="29" t="str">
        <f t="shared" si="0"/>
        <v>Mannschaft 7Mannschaft 8</v>
      </c>
      <c r="E40" s="29" t="str">
        <f>F16</f>
        <v>Mannschaft 7</v>
      </c>
      <c r="F40" s="29" t="str">
        <f>F17</f>
        <v>Mannschaft 8</v>
      </c>
      <c r="G40" s="29" t="str">
        <f>IF(SUMPRODUCT(('Ergebniseingabe VR'!$O$27:$O$38=E40)*('Ergebniseingabe VR'!$AK$27:$AK$38=F40)*(ISNUMBER('Ergebniseingabe VR'!$BI$27:$BI$38)))=1,SUMPRODUCT(('Ergebniseingabe VR'!$O$27:$O$38=E40)*('Ergebniseingabe VR'!$AK$27:$AK$38=F40)*('Ergebniseingabe VR'!$BF$27:$BF$38))&amp;":"&amp;SUMPRODUCT(('Ergebniseingabe VR'!$O$27:$O$38=E40)*('Ergebniseingabe VR'!$AK$27:$AK$38=F40)*('Ergebniseingabe VR'!$BI$27:$BI$38)),"")</f>
        <v/>
      </c>
      <c r="H40" s="29" t="str">
        <f>IF(SUMPRODUCT(('Ergebniseingabe VR'!$AK$27:$AK$38=E40)*('Ergebniseingabe VR'!$O$27:$O$38=F40)*(ISNUMBER('Ergebniseingabe VR'!$BI$27:$BI$38)))=1,SUMPRODUCT(('Ergebniseingabe VR'!$AK$27:$AK$38=E40)*('Ergebniseingabe VR'!$O$27:$O$38=F40)*('Ergebniseingabe VR'!$BI$27:$BI$38))&amp;":"&amp;SUMPRODUCT(('Ergebniseingabe VR'!$AK$27:$AK$38=E40)*('Ergebniseingabe VR'!$O$27:$O$38=F40)*('Ergebniseingabe VR'!$BF$27:$BF$38)),"")</f>
        <v/>
      </c>
      <c r="I40" s="36" t="str">
        <f>IF(SUMPRODUCT(('Ergebniseingabe VR'!$O$27:$O$38=E40)*('Ergebniseingabe VR'!$AK$27:$AK$38=F40)*(ISNUMBER('Ergebniseingabe VR'!$BI$27:$BI$38)))=1,SUMPRODUCT(('Ergebniseingabe VR'!$O$27:$O$38=E40)*('Ergebniseingabe VR'!$AK$27:$AK$38=F40)*('Ergebniseingabe VR'!$BF$27:$BF$38)),"")</f>
        <v/>
      </c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</row>
    <row r="41" spans="4:86" s="29" customFormat="1">
      <c r="D41" s="29" t="str">
        <f t="shared" si="0"/>
        <v>Mannschaft 6Mannschaft 5</v>
      </c>
      <c r="E41" s="29" t="str">
        <f t="shared" ref="E41:E46" si="3">F35</f>
        <v>Mannschaft 6</v>
      </c>
      <c r="F41" s="29" t="str">
        <f t="shared" ref="F41:F46" si="4">E35</f>
        <v>Mannschaft 5</v>
      </c>
      <c r="G41" s="29" t="str">
        <f>IF(SUMPRODUCT(('Ergebniseingabe VR'!$O$27:$O$38=E41)*('Ergebniseingabe VR'!$AK$27:$AK$38=F41)*(ISNUMBER('Ergebniseingabe VR'!$BI$27:$BI$38)))=1,SUMPRODUCT(('Ergebniseingabe VR'!$O$27:$O$38=E41)*('Ergebniseingabe VR'!$AK$27:$AK$38=F41)*('Ergebniseingabe VR'!$BF$27:$BF$38))&amp;":"&amp;SUMPRODUCT(('Ergebniseingabe VR'!$O$27:$O$38=E41)*('Ergebniseingabe VR'!$AK$27:$AK$38=F41)*('Ergebniseingabe VR'!$BI$27:$BI$38)),"")</f>
        <v/>
      </c>
      <c r="H41" s="29" t="str">
        <f>IF(SUMPRODUCT(('Ergebniseingabe VR'!$AK$27:$AK$38=E41)*('Ergebniseingabe VR'!$O$27:$O$38=F41)*(ISNUMBER('Ergebniseingabe VR'!$BI$27:$BI$38)))=1,SUMPRODUCT(('Ergebniseingabe VR'!$AK$27:$AK$38=E41)*('Ergebniseingabe VR'!$O$27:$O$38=F41)*('Ergebniseingabe VR'!$BI$27:$BI$38))&amp;":"&amp;SUMPRODUCT(('Ergebniseingabe VR'!$AK$27:$AK$38=E41)*('Ergebniseingabe VR'!$O$27:$O$38=F41)*('Ergebniseingabe VR'!$BF$27:$BF$38)),"")</f>
        <v/>
      </c>
      <c r="I41" s="78" t="str">
        <f>IF(SUMPRODUCT(('Ergebniseingabe VR'!$AK$27:$AK$38=E41)*('Ergebniseingabe VR'!$O$27:$O$38=F41)*(ISNUMBER('Ergebniseingabe VR'!$BF$27:$BF$38)))=1,SUMPRODUCT(('Ergebniseingabe VR'!$AK$27:$AK$38=E41)*('Ergebniseingabe VR'!$O$27:$O$38=F41)*('Ergebniseingabe VR'!$BI$27:$BI$38)),"")</f>
        <v/>
      </c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</row>
    <row r="42" spans="4:86" s="29" customFormat="1">
      <c r="D42" s="29" t="str">
        <f t="shared" si="0"/>
        <v>Mannschaft 7Mannschaft 5</v>
      </c>
      <c r="E42" s="29" t="str">
        <f t="shared" si="3"/>
        <v>Mannschaft 7</v>
      </c>
      <c r="F42" s="29" t="str">
        <f t="shared" si="4"/>
        <v>Mannschaft 5</v>
      </c>
      <c r="G42" s="29" t="str">
        <f>IF(SUMPRODUCT(('Ergebniseingabe VR'!$O$27:$O$38=E42)*('Ergebniseingabe VR'!$AK$27:$AK$38=F42)*(ISNUMBER('Ergebniseingabe VR'!$BI$27:$BI$38)))=1,SUMPRODUCT(('Ergebniseingabe VR'!$O$27:$O$38=E42)*('Ergebniseingabe VR'!$AK$27:$AK$38=F42)*('Ergebniseingabe VR'!$BF$27:$BF$38))&amp;":"&amp;SUMPRODUCT(('Ergebniseingabe VR'!$O$27:$O$38=E42)*('Ergebniseingabe VR'!$AK$27:$AK$38=F42)*('Ergebniseingabe VR'!$BI$27:$BI$38)),"")</f>
        <v/>
      </c>
      <c r="H42" s="29" t="str">
        <f>IF(SUMPRODUCT(('Ergebniseingabe VR'!$AK$27:$AK$38=E42)*('Ergebniseingabe VR'!$O$27:$O$38=F42)*(ISNUMBER('Ergebniseingabe VR'!$BI$27:$BI$38)))=1,SUMPRODUCT(('Ergebniseingabe VR'!$AK$27:$AK$38=E42)*('Ergebniseingabe VR'!$O$27:$O$38=F42)*('Ergebniseingabe VR'!$BI$27:$BI$38))&amp;":"&amp;SUMPRODUCT(('Ergebniseingabe VR'!$AK$27:$AK$38=E42)*('Ergebniseingabe VR'!$O$27:$O$38=F42)*('Ergebniseingabe VR'!$BF$27:$BF$38)),"")</f>
        <v/>
      </c>
      <c r="I42" s="78" t="str">
        <f>IF(SUMPRODUCT(('Ergebniseingabe VR'!$AK$27:$AK$38=E42)*('Ergebniseingabe VR'!$O$27:$O$38=F42)*(ISNUMBER('Ergebniseingabe VR'!$BF$27:$BF$38)))=1,SUMPRODUCT(('Ergebniseingabe VR'!$AK$27:$AK$38=E42)*('Ergebniseingabe VR'!$O$27:$O$38=F42)*('Ergebniseingabe VR'!$BI$27:$BI$38)),"")</f>
        <v/>
      </c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</row>
    <row r="43" spans="4:86" s="29" customFormat="1">
      <c r="D43" s="29" t="str">
        <f t="shared" si="0"/>
        <v>Mannschaft 8Mannschaft 5</v>
      </c>
      <c r="E43" s="29" t="str">
        <f t="shared" si="3"/>
        <v>Mannschaft 8</v>
      </c>
      <c r="F43" s="29" t="str">
        <f t="shared" si="4"/>
        <v>Mannschaft 5</v>
      </c>
      <c r="G43" s="29" t="str">
        <f>IF(SUMPRODUCT(('Ergebniseingabe VR'!$O$27:$O$38=E43)*('Ergebniseingabe VR'!$AK$27:$AK$38=F43)*(ISNUMBER('Ergebniseingabe VR'!$BI$27:$BI$38)))=1,SUMPRODUCT(('Ergebniseingabe VR'!$O$27:$O$38=E43)*('Ergebniseingabe VR'!$AK$27:$AK$38=F43)*('Ergebniseingabe VR'!$BF$27:$BF$38))&amp;":"&amp;SUMPRODUCT(('Ergebniseingabe VR'!$O$27:$O$38=E43)*('Ergebniseingabe VR'!$AK$27:$AK$38=F43)*('Ergebniseingabe VR'!$BI$27:$BI$38)),"")</f>
        <v/>
      </c>
      <c r="H43" s="29" t="str">
        <f>IF(SUMPRODUCT(('Ergebniseingabe VR'!$AK$27:$AK$38=E43)*('Ergebniseingabe VR'!$O$27:$O$38=F43)*(ISNUMBER('Ergebniseingabe VR'!$BI$27:$BI$38)))=1,SUMPRODUCT(('Ergebniseingabe VR'!$AK$27:$AK$38=E43)*('Ergebniseingabe VR'!$O$27:$O$38=F43)*('Ergebniseingabe VR'!$BI$27:$BI$38))&amp;":"&amp;SUMPRODUCT(('Ergebniseingabe VR'!$AK$27:$AK$38=E43)*('Ergebniseingabe VR'!$O$27:$O$38=F43)*('Ergebniseingabe VR'!$BF$27:$BF$38)),"")</f>
        <v/>
      </c>
      <c r="I43" s="36" t="str">
        <f>IF(SUMPRODUCT(('Ergebniseingabe VR'!$O$27:$O$38=E43)*('Ergebniseingabe VR'!$AK$27:$AK$38=F43)*(ISNUMBER('Ergebniseingabe VR'!$BI$27:$BI$38)))=1,SUMPRODUCT(('Ergebniseingabe VR'!$O$27:$O$38=E43)*('Ergebniseingabe VR'!$AK$27:$AK$38=F43)*('Ergebniseingabe VR'!$BF$27:$BF$38)),"")</f>
        <v/>
      </c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</row>
    <row r="44" spans="4:86" s="29" customFormat="1">
      <c r="D44" s="29" t="str">
        <f t="shared" si="0"/>
        <v>Mannschaft 7Mannschaft 6</v>
      </c>
      <c r="E44" s="29" t="str">
        <f t="shared" si="3"/>
        <v>Mannschaft 7</v>
      </c>
      <c r="F44" s="29" t="str">
        <f t="shared" si="4"/>
        <v>Mannschaft 6</v>
      </c>
      <c r="G44" s="29" t="str">
        <f>IF(SUMPRODUCT(('Ergebniseingabe VR'!$O$27:$O$38=E44)*('Ergebniseingabe VR'!$AK$27:$AK$38=F44)*(ISNUMBER('Ergebniseingabe VR'!$BI$27:$BI$38)))=1,SUMPRODUCT(('Ergebniseingabe VR'!$O$27:$O$38=E44)*('Ergebniseingabe VR'!$AK$27:$AK$38=F44)*('Ergebniseingabe VR'!$BF$27:$BF$38))&amp;":"&amp;SUMPRODUCT(('Ergebniseingabe VR'!$O$27:$O$38=E44)*('Ergebniseingabe VR'!$AK$27:$AK$38=F44)*('Ergebniseingabe VR'!$BI$27:$BI$38)),"")</f>
        <v/>
      </c>
      <c r="H44" s="29" t="str">
        <f>IF(SUMPRODUCT(('Ergebniseingabe VR'!$AK$27:$AK$38=E44)*('Ergebniseingabe VR'!$O$27:$O$38=F44)*(ISNUMBER('Ergebniseingabe VR'!$BI$27:$BI$38)))=1,SUMPRODUCT(('Ergebniseingabe VR'!$AK$27:$AK$38=E44)*('Ergebniseingabe VR'!$O$27:$O$38=F44)*('Ergebniseingabe VR'!$BI$27:$BI$38))&amp;":"&amp;SUMPRODUCT(('Ergebniseingabe VR'!$AK$27:$AK$38=E44)*('Ergebniseingabe VR'!$O$27:$O$38=F44)*('Ergebniseingabe VR'!$BF$27:$BF$38)),"")</f>
        <v/>
      </c>
      <c r="I44" s="78" t="str">
        <f>IF(SUMPRODUCT(('Ergebniseingabe VR'!$AK$27:$AK$38=E44)*('Ergebniseingabe VR'!$O$27:$O$38=F44)*(ISNUMBER('Ergebniseingabe VR'!$BF$27:$BF$38)))=1,SUMPRODUCT(('Ergebniseingabe VR'!$AK$27:$AK$38=E44)*('Ergebniseingabe VR'!$O$27:$O$38=F44)*('Ergebniseingabe VR'!$BI$27:$BI$38)),"")</f>
        <v/>
      </c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</row>
    <row r="45" spans="4:86" s="29" customFormat="1">
      <c r="D45" s="29" t="str">
        <f t="shared" si="0"/>
        <v>Mannschaft 8Mannschaft 6</v>
      </c>
      <c r="E45" s="29" t="str">
        <f t="shared" si="3"/>
        <v>Mannschaft 8</v>
      </c>
      <c r="F45" s="29" t="str">
        <f t="shared" si="4"/>
        <v>Mannschaft 6</v>
      </c>
      <c r="G45" s="29" t="str">
        <f>IF(SUMPRODUCT(('Ergebniseingabe VR'!$O$27:$O$38=E45)*('Ergebniseingabe VR'!$AK$27:$AK$38=F45)*(ISNUMBER('Ergebniseingabe VR'!$BI$27:$BI$38)))=1,SUMPRODUCT(('Ergebniseingabe VR'!$O$27:$O$38=E45)*('Ergebniseingabe VR'!$AK$27:$AK$38=F45)*('Ergebniseingabe VR'!$BF$27:$BF$38))&amp;":"&amp;SUMPRODUCT(('Ergebniseingabe VR'!$O$27:$O$38=E45)*('Ergebniseingabe VR'!$AK$27:$AK$38=F45)*('Ergebniseingabe VR'!$BI$27:$BI$38)),"")</f>
        <v/>
      </c>
      <c r="H45" s="29" t="str">
        <f>IF(SUMPRODUCT(('Ergebniseingabe VR'!$AK$27:$AK$38=E45)*('Ergebniseingabe VR'!$O$27:$O$38=F45)*(ISNUMBER('Ergebniseingabe VR'!$BI$27:$BI$38)))=1,SUMPRODUCT(('Ergebniseingabe VR'!$AK$27:$AK$38=E45)*('Ergebniseingabe VR'!$O$27:$O$38=F45)*('Ergebniseingabe VR'!$BI$27:$BI$38))&amp;":"&amp;SUMPRODUCT(('Ergebniseingabe VR'!$AK$27:$AK$38=E45)*('Ergebniseingabe VR'!$O$27:$O$38=F45)*('Ergebniseingabe VR'!$BF$27:$BF$38)),"")</f>
        <v/>
      </c>
      <c r="I45" s="78" t="str">
        <f>IF(SUMPRODUCT(('Ergebniseingabe VR'!$AK$27:$AK$38=E45)*('Ergebniseingabe VR'!$O$27:$O$38=F45)*(ISNUMBER('Ergebniseingabe VR'!$BF$27:$BF$38)))=1,SUMPRODUCT(('Ergebniseingabe VR'!$AK$27:$AK$38=E45)*('Ergebniseingabe VR'!$O$27:$O$38=F45)*('Ergebniseingabe VR'!$BI$27:$BI$38)),"")</f>
        <v/>
      </c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</row>
    <row r="46" spans="4:86" s="29" customFormat="1">
      <c r="D46" s="29" t="str">
        <f t="shared" si="0"/>
        <v>Mannschaft 8Mannschaft 7</v>
      </c>
      <c r="E46" s="29" t="str">
        <f t="shared" si="3"/>
        <v>Mannschaft 8</v>
      </c>
      <c r="F46" s="29" t="str">
        <f t="shared" si="4"/>
        <v>Mannschaft 7</v>
      </c>
      <c r="G46" s="29" t="str">
        <f>IF(SUMPRODUCT(('Ergebniseingabe VR'!$O$27:$O$38=E46)*('Ergebniseingabe VR'!$AK$27:$AK$38=F46)*(ISNUMBER('Ergebniseingabe VR'!$BI$27:$BI$38)))=1,SUMPRODUCT(('Ergebniseingabe VR'!$O$27:$O$38=E46)*('Ergebniseingabe VR'!$AK$27:$AK$38=F46)*('Ergebniseingabe VR'!$BF$27:$BF$38))&amp;":"&amp;SUMPRODUCT(('Ergebniseingabe VR'!$O$27:$O$38=E46)*('Ergebniseingabe VR'!$AK$27:$AK$38=F46)*('Ergebniseingabe VR'!$BI$27:$BI$38)),"")</f>
        <v/>
      </c>
      <c r="H46" s="29" t="str">
        <f>IF(SUMPRODUCT(('Ergebniseingabe VR'!$AK$27:$AK$38=E46)*('Ergebniseingabe VR'!$O$27:$O$38=F46)*(ISNUMBER('Ergebniseingabe VR'!$BI$27:$BI$38)))=1,SUMPRODUCT(('Ergebniseingabe VR'!$AK$27:$AK$38=E46)*('Ergebniseingabe VR'!$O$27:$O$38=F46)*('Ergebniseingabe VR'!$BI$27:$BI$38))&amp;":"&amp;SUMPRODUCT(('Ergebniseingabe VR'!$AK$27:$AK$38=E46)*('Ergebniseingabe VR'!$O$27:$O$38=F46)*('Ergebniseingabe VR'!$BF$27:$BF$38)),"")</f>
        <v/>
      </c>
      <c r="I46" s="78" t="str">
        <f>IF(SUMPRODUCT(('Ergebniseingabe VR'!$AK$27:$AK$38=E46)*('Ergebniseingabe VR'!$O$27:$O$38=F46)*(ISNUMBER('Ergebniseingabe VR'!$BF$27:$BF$38)))=1,SUMPRODUCT(('Ergebniseingabe VR'!$AK$27:$AK$38=E46)*('Ergebniseingabe VR'!$O$27:$O$38=F46)*('Ergebniseingabe VR'!$BI$27:$BI$38)),"")</f>
        <v/>
      </c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</row>
    <row r="47" spans="4:86" s="29" customFormat="1"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</row>
    <row r="48" spans="4:86" s="29" customFormat="1"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</row>
    <row r="49" spans="66:85" s="29" customFormat="1"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</row>
    <row r="50" spans="66:85" s="29" customFormat="1"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</row>
    <row r="51" spans="66:85" s="29" customFormat="1"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</row>
    <row r="52" spans="66:85" s="29" customFormat="1"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</row>
    <row r="53" spans="66:85" s="29" customFormat="1"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</row>
    <row r="54" spans="66:85" s="29" customFormat="1"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</row>
    <row r="55" spans="66:85" s="29" customFormat="1"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</row>
    <row r="56" spans="66:85" s="29" customFormat="1"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6"/>
  <dimension ref="B2:CH56"/>
  <sheetViews>
    <sheetView workbookViewId="0">
      <selection activeCell="B6" sqref="B6:AT6"/>
    </sheetView>
  </sheetViews>
  <sheetFormatPr baseColWidth="10" defaultColWidth="11.44140625" defaultRowHeight="13.2"/>
  <cols>
    <col min="1" max="2" width="2.88671875" style="139" bestFit="1" customWidth="1"/>
    <col min="3" max="3" width="1.88671875" style="139" bestFit="1" customWidth="1"/>
    <col min="4" max="4" width="24.6640625" style="139" bestFit="1" customWidth="1"/>
    <col min="5" max="6" width="12.6640625" style="139" bestFit="1" customWidth="1"/>
    <col min="7" max="8" width="3.33203125" style="139" bestFit="1" customWidth="1"/>
    <col min="9" max="9" width="6.33203125" style="139" bestFit="1" customWidth="1"/>
    <col min="10" max="10" width="3.6640625" style="139" bestFit="1" customWidth="1"/>
    <col min="11" max="11" width="15.6640625" style="139" customWidth="1"/>
    <col min="12" max="12" width="5.6640625" style="139" bestFit="1" customWidth="1"/>
    <col min="13" max="15" width="2.88671875" style="139" bestFit="1" customWidth="1"/>
    <col min="16" max="16" width="11.44140625" style="139"/>
    <col min="17" max="17" width="12.6640625" style="139" bestFit="1" customWidth="1"/>
    <col min="18" max="21" width="3" style="139" bestFit="1" customWidth="1"/>
    <col min="22" max="22" width="11.44140625" style="139"/>
    <col min="23" max="23" width="12.6640625" style="139" bestFit="1" customWidth="1"/>
    <col min="24" max="27" width="3" style="139" bestFit="1" customWidth="1"/>
    <col min="28" max="28" width="11.44140625" style="139"/>
    <col min="29" max="29" width="17.109375" style="139" bestFit="1" customWidth="1"/>
    <col min="30" max="30" width="1.88671875" style="139" bestFit="1" customWidth="1"/>
    <col min="31" max="31" width="1.6640625" style="139" bestFit="1" customWidth="1"/>
    <col min="32" max="32" width="11.44140625" style="139"/>
    <col min="33" max="34" width="1.88671875" style="139" bestFit="1" customWidth="1"/>
    <col min="35" max="35" width="3.33203125" style="139" bestFit="1" customWidth="1"/>
    <col min="36" max="36" width="11.44140625" style="139"/>
    <col min="37" max="37" width="1.88671875" style="139" bestFit="1" customWidth="1"/>
    <col min="38" max="38" width="3" style="139" bestFit="1" customWidth="1"/>
    <col min="39" max="39" width="3.6640625" style="139" customWidth="1"/>
    <col min="40" max="40" width="3" style="139" bestFit="1" customWidth="1"/>
    <col min="41" max="41" width="7.33203125" style="139" bestFit="1" customWidth="1"/>
    <col min="42" max="42" width="11.44140625" style="139"/>
    <col min="43" max="43" width="1.88671875" style="139" bestFit="1" customWidth="1"/>
    <col min="44" max="46" width="3" style="139" bestFit="1" customWidth="1"/>
    <col min="47" max="47" width="11.44140625" style="139"/>
    <col min="48" max="48" width="4.109375" style="139" bestFit="1" customWidth="1"/>
    <col min="49" max="51" width="3" style="139" bestFit="1" customWidth="1"/>
    <col min="52" max="16384" width="11.44140625" style="139"/>
  </cols>
  <sheetData>
    <row r="2" spans="2:86" s="122" customFormat="1">
      <c r="AK2" s="123"/>
      <c r="AL2" s="124"/>
      <c r="AM2" s="125"/>
      <c r="AN2" s="125"/>
      <c r="AO2" s="126"/>
      <c r="AP2" s="127"/>
      <c r="AQ2" s="127"/>
      <c r="AR2" s="127"/>
      <c r="AS2" s="128"/>
      <c r="AT2" s="127"/>
      <c r="AU2" s="127"/>
      <c r="AV2" s="127"/>
      <c r="AW2" s="127"/>
      <c r="AX2" s="127"/>
    </row>
    <row r="3" spans="2:86" s="122" customFormat="1">
      <c r="C3" s="129">
        <v>1</v>
      </c>
      <c r="D3" s="129">
        <v>2</v>
      </c>
      <c r="E3" s="129">
        <v>3</v>
      </c>
      <c r="F3" s="126">
        <v>4</v>
      </c>
      <c r="G3" s="126">
        <v>5</v>
      </c>
      <c r="H3" s="126">
        <v>6</v>
      </c>
      <c r="I3" s="126">
        <v>7</v>
      </c>
      <c r="J3" s="126">
        <v>8</v>
      </c>
      <c r="K3" s="126">
        <v>9</v>
      </c>
      <c r="L3" s="130">
        <v>10</v>
      </c>
      <c r="M3" s="126">
        <v>11</v>
      </c>
      <c r="N3" s="131">
        <v>12</v>
      </c>
      <c r="O3" s="126">
        <v>13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32"/>
      <c r="AW3" s="132"/>
      <c r="AX3" s="127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</row>
    <row r="4" spans="2:86" s="122" customFormat="1" ht="17.399999999999999">
      <c r="B4" s="126"/>
      <c r="C4" s="129"/>
      <c r="D4" s="129"/>
      <c r="E4" s="129"/>
      <c r="F4" s="129"/>
      <c r="G4" s="126" t="s">
        <v>54</v>
      </c>
      <c r="H4" s="126" t="s">
        <v>23</v>
      </c>
      <c r="I4" s="129" t="s">
        <v>55</v>
      </c>
      <c r="J4" s="129" t="s">
        <v>56</v>
      </c>
      <c r="K4" s="126"/>
      <c r="L4" s="129" t="s">
        <v>57</v>
      </c>
      <c r="M4" s="126" t="s">
        <v>58</v>
      </c>
      <c r="N4" s="131" t="s">
        <v>31</v>
      </c>
      <c r="O4" s="126" t="s">
        <v>32</v>
      </c>
      <c r="Q4" s="163" t="s">
        <v>33</v>
      </c>
      <c r="R4" s="164" t="str">
        <f>Q5</f>
        <v>A3</v>
      </c>
      <c r="S4" s="164" t="str">
        <f>Q6</f>
        <v>A4</v>
      </c>
      <c r="T4" s="164" t="str">
        <f>Q7</f>
        <v>B4</v>
      </c>
      <c r="U4" s="164" t="str">
        <f>Q8</f>
        <v>B3</v>
      </c>
      <c r="V4" s="188"/>
      <c r="W4" s="163" t="s">
        <v>55</v>
      </c>
      <c r="X4" s="164" t="str">
        <f>W5</f>
        <v>A3</v>
      </c>
      <c r="Y4" s="164" t="str">
        <f>W6</f>
        <v>A4</v>
      </c>
      <c r="Z4" s="164" t="str">
        <f>W7</f>
        <v>B4</v>
      </c>
      <c r="AA4" s="164" t="str">
        <f>W8</f>
        <v>B3</v>
      </c>
      <c r="AB4" s="188"/>
      <c r="AC4" s="188"/>
      <c r="AD4" s="188"/>
      <c r="AE4" s="188"/>
      <c r="AF4" s="188"/>
      <c r="AG4" s="165"/>
      <c r="AH4" s="166"/>
      <c r="AI4" s="166"/>
      <c r="AJ4" s="167"/>
      <c r="AK4" s="168" t="e">
        <f>MATCH(1,AD5:AD8,0)</f>
        <v>#N/A</v>
      </c>
      <c r="AL4" s="134"/>
      <c r="AM4" s="169"/>
      <c r="AN4" s="169"/>
      <c r="AO4" s="169"/>
      <c r="AP4" s="167"/>
      <c r="AQ4" s="135" t="e">
        <f ca="1">MATCH(1,OFFSET($AD$5:$AD$8,AK4,0),0)+AK4</f>
        <v>#N/A</v>
      </c>
      <c r="AR4" s="169"/>
      <c r="AS4" s="169"/>
      <c r="AT4" s="169"/>
      <c r="AU4" s="169"/>
      <c r="AV4" s="135" t="e">
        <f ca="1">MATCH(1,OFFSET($AD$5:$AD$8,AQ4,0),0)+AQ4</f>
        <v>#N/A</v>
      </c>
      <c r="AW4" s="169"/>
      <c r="AX4" s="169"/>
      <c r="AY4" s="169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</row>
    <row r="5" spans="2:86" s="122" customFormat="1">
      <c r="B5" s="126">
        <v>1</v>
      </c>
      <c r="C5" s="129">
        <f>RANK(D5,$D$5:$D$8,1)</f>
        <v>1</v>
      </c>
      <c r="D5" s="129">
        <f>E5+ROW()/1000</f>
        <v>1.0049999999999999</v>
      </c>
      <c r="E5" s="129">
        <f>RANK(K5,$K$5:$K$8)</f>
        <v>1</v>
      </c>
      <c r="F5" s="126" t="str">
        <f>VLOOKUP(B5,'Ergebniseingabe ER'!$C$19:$X$22,2,0)</f>
        <v>A3</v>
      </c>
      <c r="G5" s="127">
        <f>SUMPRODUCT((F5='Ergebniseingabe ER'!$O$27:$AI$38)*('Ergebniseingabe ER'!$BF$27:$BF$38))+SUMPRODUCT((F5='Ergebniseingabe ER'!$AK$27:$BE$38)*('Ergebniseingabe ER'!$BI$27:$BI$38))</f>
        <v>0</v>
      </c>
      <c r="H5" s="127">
        <f>SUMPRODUCT((F5='Ergebniseingabe ER'!$O$27:$AI$38)*('Ergebniseingabe ER'!$BI$27:$BI$38))+SUMPRODUCT((F5='Ergebniseingabe ER'!$AK$27:$BE$38)*('Ergebniseingabe ER'!$BF$27:$BF$38))</f>
        <v>0</v>
      </c>
      <c r="I5" s="127">
        <f>(SUMPRODUCT((F5='Ergebniseingabe ER'!$O$27:$AI$38)*(('Ergebniseingabe ER'!$BF$27:$BF$38)&gt;('Ergebniseingabe ER'!$BI$27:$BI$38)))+SUMPRODUCT((F5='Ergebniseingabe ER'!$AK$27:$BE$38)*(('Ergebniseingabe ER'!$BI$27:$BI$38)&gt;('Ergebniseingabe ER'!$BF$27:$BF$38))))*3+SUMPRODUCT(((F5='Ergebniseingabe ER'!$O$27:$AI$38)+(F5='Ergebniseingabe ER'!$AK$27:$BE$38))*(('Ergebniseingabe ER'!$BI$27:$BI$38)=('Ergebniseingabe ER'!$BF$27:$BF$38))*NOT(ISBLANK('Ergebniseingabe ER'!$BF$27:$BF$38)))</f>
        <v>0</v>
      </c>
      <c r="J5" s="128">
        <f>G5-H5</f>
        <v>0</v>
      </c>
      <c r="K5" s="136">
        <f>AC5+AI5+AO5</f>
        <v>0</v>
      </c>
      <c r="L5" s="127">
        <f>SUMPRODUCT(('Ergebniseingabe ER'!$O$27:$AI$38=F5)*('Ergebniseingabe ER'!$BF$27:$BF$38&lt;&gt;""))+SUMPRODUCT(('Ergebniseingabe ER'!$AK$27:$BE$38=F5)*('Ergebniseingabe ER'!$BI$27:$BI$38&lt;&gt;""))</f>
        <v>0</v>
      </c>
      <c r="M5" s="127">
        <f>SUMPRODUCT(('Ergebniseingabe ER'!$O$27:$AI$38=F5)*('Ergebniseingabe ER'!$BF$27:$BF$38&gt;'Ergebniseingabe ER'!$BI$27:$BI$38))+SUMPRODUCT(('Ergebniseingabe ER'!$AK$27:$BE$38=F5)*('Ergebniseingabe ER'!$BF$27:$BF$38&lt;'Ergebniseingabe ER'!$BI$27:$BI$38))</f>
        <v>0</v>
      </c>
      <c r="N5" s="127">
        <f>SUMPRODUCT(('Ergebniseingabe ER'!$O$27:$BE$38=F5)*('Ergebniseingabe ER'!$BF$27:$BF$38='Ergebniseingabe ER'!$BI$27:$BI$38)*('Ergebniseingabe ER'!$BF$27:$BF$38&lt;&gt;"")*('Ergebniseingabe ER'!$BI$27:$BI$38&lt;&gt;""))</f>
        <v>0</v>
      </c>
      <c r="O5" s="127">
        <f>SUMPRODUCT(('Ergebniseingabe ER'!$O$27:$AI$38=F5)*('Ergebniseingabe ER'!$BF$27:$BF$38&lt;'Ergebniseingabe ER'!$BI$27:$BI$38))+SUMPRODUCT(('Ergebniseingabe ER'!$AK$27:$BE$38=F5)*('Ergebniseingabe ER'!$BF$27:$BF$38&gt;'Ergebniseingabe ER'!$BI$27:$BI$38))</f>
        <v>0</v>
      </c>
      <c r="Q5" s="170" t="str">
        <f>$F$5</f>
        <v>A3</v>
      </c>
      <c r="R5" s="171"/>
      <c r="S5" s="172">
        <f>IF(AND(Q5&amp;$S$4=VLOOKUP(Q5&amp;$S$4,$D$23:$I$46,1,0),VLOOKUP(Q5&amp;$S$4,$D$23:$I$46,6,0)&lt;&gt;""),VLOOKUP(Q5&amp;$S$4,$D$23:$I$46,6,0),)</f>
        <v>0</v>
      </c>
      <c r="T5" s="172">
        <f>IF(AND(Q5&amp;$T$4=VLOOKUP(Q5&amp;$T$4,$D$23:$I$46,1,0),VLOOKUP(Q5&amp;$T$4,$D$23:$I$46,6,0)&lt;&gt;""),VLOOKUP(Q5&amp;$T$4,$D$23:$I$46,6,0),)</f>
        <v>0</v>
      </c>
      <c r="U5" s="172">
        <f>IF(AND(Q5&amp;$U$4=VLOOKUP(Q5&amp;$U$4,$D$23:$I$46,1,0),VLOOKUP(Q5&amp;$U$4,$D$23:$I$46,6,0)&lt;&gt;""),VLOOKUP(Q5&amp;$U$4,$D$23:$I$46,6,0),)</f>
        <v>0</v>
      </c>
      <c r="V5" s="188"/>
      <c r="W5" s="170" t="str">
        <f>Q5</f>
        <v>A3</v>
      </c>
      <c r="X5" s="171"/>
      <c r="Y5" s="172">
        <f>IF(AND(ISNUMBER(S5),ISNUMBER(R6)),IF(S5&gt;R6,3,IF(S5=R6,1,0)),0)</f>
        <v>1</v>
      </c>
      <c r="Z5" s="172">
        <f>IF(AND(ISNUMBER(T5),ISNUMBER(R7)),IF(T5&gt;R7,3,IF(T5=R7,1,0)),0)</f>
        <v>1</v>
      </c>
      <c r="AA5" s="172">
        <f>IF(AND(ISNUMBER(U5),ISNUMBER(R8)),IF(U5&gt;R8,3,IF(U5=R8,1,0)),0)</f>
        <v>1</v>
      </c>
      <c r="AB5" s="188"/>
      <c r="AC5" s="173">
        <f>I5*100000+J5*1000+G5</f>
        <v>0</v>
      </c>
      <c r="AD5" s="173">
        <f>COUNTIF(AC5:AC8,AC5)</f>
        <v>4</v>
      </c>
      <c r="AE5" s="173" t="str">
        <f>IF(AD5=1,"x","")</f>
        <v/>
      </c>
      <c r="AF5" s="188"/>
      <c r="AG5" s="174">
        <f>IF(AE5="x",1,IF(AC6=AC5,2,IF(AC7=AC5,3,4)))</f>
        <v>2</v>
      </c>
      <c r="AH5" s="168">
        <f>INDEX(X5:AA5,1,AG5)</f>
        <v>1</v>
      </c>
      <c r="AI5" s="175">
        <f>IF(OR($AD$9=2,$AD$9=4),AH5/10,0)</f>
        <v>0</v>
      </c>
      <c r="AJ5" s="167"/>
      <c r="AK5" s="176"/>
      <c r="AL5" s="168" t="e">
        <f ca="1">I5-INDEX(X5:AA5,1,$AK$4)-AR5-AW5</f>
        <v>#N/A</v>
      </c>
      <c r="AM5" s="168" t="e">
        <f ca="1">J5-INDEX(R5:U5,1,AK4)-INDEX(R5:R8,AK4,1)-ABS(AS5)-ABS(AX5)</f>
        <v>#N/A</v>
      </c>
      <c r="AN5" s="168" t="e">
        <f ca="1">G5-INDEX(R5:U5,1,$AK$4)-AT5-AY5</f>
        <v>#N/A</v>
      </c>
      <c r="AO5" s="177">
        <f>IF(OR($AD$9&lt;&gt;3,AE5="x"),0,AL5/10+AM5/1000+AN5/100000)</f>
        <v>0</v>
      </c>
      <c r="AP5" s="167"/>
      <c r="AQ5" s="178"/>
      <c r="AR5" s="168">
        <f ca="1">IF(ISNA($AQ$4),0,INDEX(X5:AA5,1,$AQ$4))</f>
        <v>0</v>
      </c>
      <c r="AS5" s="168">
        <f ca="1">IF(ISNA($AQ$4),0,(INDEX(R5:U5,1,AQ4)-INDEX(R5:R8,AQ4,1)))</f>
        <v>0</v>
      </c>
      <c r="AT5" s="168">
        <f ca="1">IF(ISNA($AQ$4),0,INDEX(R5:U5,1,$AQ$4))</f>
        <v>0</v>
      </c>
      <c r="AU5" s="166"/>
      <c r="AV5" s="178"/>
      <c r="AW5" s="168">
        <f ca="1">IF(ISNA($AV$4),0,INDEX(X5:AA5,1,$AV$4))</f>
        <v>0</v>
      </c>
      <c r="AX5" s="168">
        <f ca="1">IF(ISNA($AV$4),0,(INDEX(R5:U5,1,AV4)-INDEX(R5:R8,AV4,1)))</f>
        <v>0</v>
      </c>
      <c r="AY5" s="168">
        <f ca="1">IF(ISNA($AV$4),0,INDEX(R5:U5,1,$AV$4))</f>
        <v>0</v>
      </c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</row>
    <row r="6" spans="2:86" s="122" customFormat="1">
      <c r="B6" s="126">
        <v>2</v>
      </c>
      <c r="C6" s="129">
        <f>RANK(D6,$D$5:$D$8,1)</f>
        <v>2</v>
      </c>
      <c r="D6" s="129">
        <f>E6+ROW()/1000</f>
        <v>1.006</v>
      </c>
      <c r="E6" s="129">
        <f>RANK(K6,$K$5:$K$8)</f>
        <v>1</v>
      </c>
      <c r="F6" s="126" t="str">
        <f>VLOOKUP(B6,'Ergebniseingabe ER'!$C$19:$X$22,2,0)</f>
        <v>A4</v>
      </c>
      <c r="G6" s="127">
        <f>SUMPRODUCT((F6='Ergebniseingabe ER'!$O$27:$AI$38)*('Ergebniseingabe ER'!$BF$27:$BF$38))+SUMPRODUCT((F6='Ergebniseingabe ER'!$AK$27:$BE$38)*('Ergebniseingabe ER'!$BI$27:$BI$38))</f>
        <v>0</v>
      </c>
      <c r="H6" s="127">
        <f>SUMPRODUCT((F6='Ergebniseingabe ER'!$O$27:$AI$38)*('Ergebniseingabe ER'!$BI$27:$BI$38))+SUMPRODUCT((F6='Ergebniseingabe ER'!$AK$27:$BE$38)*('Ergebniseingabe ER'!$BF$27:$BF$38))</f>
        <v>0</v>
      </c>
      <c r="I6" s="127">
        <f>(SUMPRODUCT((F6='Ergebniseingabe ER'!$O$27:$AI$38)*(('Ergebniseingabe ER'!$BF$27:$BF$38)&gt;('Ergebniseingabe ER'!$BI$27:$BI$38)))+SUMPRODUCT((F6='Ergebniseingabe ER'!$AK$27:$BE$38)*(('Ergebniseingabe ER'!$BI$27:$BI$38)&gt;('Ergebniseingabe ER'!$BF$27:$BF$38))))*3+SUMPRODUCT(((F6='Ergebniseingabe ER'!$O$27:$AI$38)+(F6='Ergebniseingabe ER'!$AK$27:$BE$38))*(('Ergebniseingabe ER'!$BI$27:$BI$38)=('Ergebniseingabe ER'!$BF$27:$BF$38))*NOT(ISBLANK('Ergebniseingabe ER'!$BF$27:$BF$38)))</f>
        <v>0</v>
      </c>
      <c r="J6" s="128">
        <f>G6-H6</f>
        <v>0</v>
      </c>
      <c r="K6" s="136">
        <f>AC6+AI6+AO6</f>
        <v>0</v>
      </c>
      <c r="L6" s="127">
        <f>SUMPRODUCT(('Ergebniseingabe ER'!$O$27:$AI$38=F6)*('Ergebniseingabe ER'!$BF$27:$BF$38&lt;&gt;""))+SUMPRODUCT(('Ergebniseingabe ER'!$AK$27:$BE$38=F6)*('Ergebniseingabe ER'!$BI$27:$BI$38&lt;&gt;""))</f>
        <v>0</v>
      </c>
      <c r="M6" s="127">
        <f>SUMPRODUCT(('Ergebniseingabe ER'!$O$27:$AI$38=F6)*('Ergebniseingabe ER'!$BF$27:$BF$38&gt;'Ergebniseingabe ER'!$BI$27:$BI$38))+SUMPRODUCT(('Ergebniseingabe ER'!$AK$27:$BE$38=F6)*('Ergebniseingabe ER'!$BF$27:$BF$38&lt;'Ergebniseingabe ER'!$BI$27:$BI$38))</f>
        <v>0</v>
      </c>
      <c r="N6" s="127">
        <f>SUMPRODUCT(('Ergebniseingabe ER'!$O$27:$BE$38=F6)*('Ergebniseingabe ER'!$BF$27:$BF$38='Ergebniseingabe ER'!$BI$27:$BI$38)*('Ergebniseingabe ER'!$BF$27:$BF$38&lt;&gt;"")*('Ergebniseingabe ER'!$BI$27:$BI$38&lt;&gt;""))</f>
        <v>0</v>
      </c>
      <c r="O6" s="127">
        <f>SUMPRODUCT(('Ergebniseingabe ER'!$O$27:$AI$38=F6)*('Ergebniseingabe ER'!$BF$27:$BF$38&lt;'Ergebniseingabe ER'!$BI$27:$BI$38))+SUMPRODUCT(('Ergebniseingabe ER'!$AK$27:$BE$38=F6)*('Ergebniseingabe ER'!$BF$27:$BF$38&gt;'Ergebniseingabe ER'!$BI$27:$BI$38))</f>
        <v>0</v>
      </c>
      <c r="Q6" s="170" t="str">
        <f>$F$6</f>
        <v>A4</v>
      </c>
      <c r="R6" s="172">
        <f>IF(AND(Q6&amp;$R$4=VLOOKUP(Q6&amp;$R$4,$D$23:$I$46,1,0),VLOOKUP(Q6&amp;$R$4,$D$23:$I$46,6,0)&lt;&gt;""),VLOOKUP(Q6&amp;$R$4,$D$23:$I$46,6,0),)</f>
        <v>0</v>
      </c>
      <c r="S6" s="171"/>
      <c r="T6" s="172">
        <f>IF(AND(Q6&amp;$T$4=VLOOKUP(Q6&amp;$T$4,$D$23:$I$46,1,0),VLOOKUP(Q6&amp;$T$4,$D$23:$I$46,6,0)&lt;&gt;""),VLOOKUP(Q6&amp;$T$4,$D$23:$I$46,6,0),)</f>
        <v>0</v>
      </c>
      <c r="U6" s="172">
        <f>IF(AND(Q6&amp;$U$4=VLOOKUP(Q6&amp;$U$4,$D$23:$I$46,1,0),VLOOKUP(Q6&amp;$U$4,$D$23:$I$46,6,0)&lt;&gt;""),VLOOKUP(Q6&amp;$U$4,$D$23:$I$46,6,0),)</f>
        <v>0</v>
      </c>
      <c r="V6" s="188"/>
      <c r="W6" s="179" t="str">
        <f>Q6</f>
        <v>A4</v>
      </c>
      <c r="X6" s="172">
        <f>IF(AND(ISNUMBER(R6),ISNUMBER(S5)),IF(R6&gt;S5,3,IF(R6=S5,1,0)),0)</f>
        <v>1</v>
      </c>
      <c r="Y6" s="171"/>
      <c r="Z6" s="172">
        <f>IF(AND(ISNUMBER(T6),ISNUMBER(S7)),IF(T6&gt;S7,3,IF(T6=S7,1,0)),0)</f>
        <v>1</v>
      </c>
      <c r="AA6" s="172">
        <f>IF(AND(ISNUMBER(U6),ISNUMBER(S8)),IF(U6&gt;S8,3,IF(U6=S8,1,0)),0)</f>
        <v>1</v>
      </c>
      <c r="AB6" s="188"/>
      <c r="AC6" s="173">
        <f>I6*100000+J6*1000+G6</f>
        <v>0</v>
      </c>
      <c r="AD6" s="180">
        <f>COUNTIF(AC5:AC8,AC6)</f>
        <v>4</v>
      </c>
      <c r="AE6" s="180" t="str">
        <f>IF(AD6=1,"x","")</f>
        <v/>
      </c>
      <c r="AF6" s="188"/>
      <c r="AG6" s="174">
        <f>IF(AE6="x",2,IF(AC7=AC6,3,IF(AC8=AC6,4,1)))</f>
        <v>3</v>
      </c>
      <c r="AH6" s="168">
        <f>INDEX(X6:AA6,1,AG6)</f>
        <v>1</v>
      </c>
      <c r="AI6" s="175">
        <f>IF(OR($AD$9=2,$AD$9=4),AH6/10,0)</f>
        <v>0</v>
      </c>
      <c r="AJ6" s="167"/>
      <c r="AK6" s="176"/>
      <c r="AL6" s="168" t="e">
        <f ca="1">I6-INDEX(X6:AA6,1,$AK$4)-AR6-AW6</f>
        <v>#N/A</v>
      </c>
      <c r="AM6" s="168" t="e">
        <f ca="1">J6-INDEX(R6:U6,1,AK4)-INDEX(S5:S8,AK4,1)-ABS(AS6)-ABS(AX6)</f>
        <v>#N/A</v>
      </c>
      <c r="AN6" s="168" t="e">
        <f ca="1">G6-INDEX(R6:U6,1,$AK$4)-AT6-AY6</f>
        <v>#N/A</v>
      </c>
      <c r="AO6" s="177">
        <f>IF(OR($AD$9&lt;&gt;3,AE6="x"),0,AL6/10+AM6/1000+AN6/100000)</f>
        <v>0</v>
      </c>
      <c r="AP6" s="167"/>
      <c r="AQ6" s="178"/>
      <c r="AR6" s="168">
        <f ca="1">IF(ISNA($AQ$4),0,INDEX(X6:AA6,1,$AQ$4))</f>
        <v>0</v>
      </c>
      <c r="AS6" s="168">
        <f ca="1">IF(ISNA($AQ$4),0,(INDEX(R6:U6,1,AQ4)-INDEX(S5:S8,AQ4,1)))</f>
        <v>0</v>
      </c>
      <c r="AT6" s="168">
        <f ca="1">IF(ISNA($AQ$4),0,INDEX(R6:U6,1,$AQ$4))</f>
        <v>0</v>
      </c>
      <c r="AU6" s="166"/>
      <c r="AV6" s="178"/>
      <c r="AW6" s="168">
        <f ca="1">IF(ISNA($AV$4),0,INDEX(X6:AA6,1,$AV$4))</f>
        <v>0</v>
      </c>
      <c r="AX6" s="168">
        <f ca="1">IF(ISNA($AV$4),0,(INDEX(R6:U6,1,AV4)-INDEX(S5:S8,AV4,1)))</f>
        <v>0</v>
      </c>
      <c r="AY6" s="168">
        <f ca="1">IF(ISNA($AV$4),0,INDEX(R6:U6,1,$AV$4))</f>
        <v>0</v>
      </c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</row>
    <row r="7" spans="2:86" s="122" customFormat="1">
      <c r="B7" s="126">
        <v>3</v>
      </c>
      <c r="C7" s="129">
        <f>RANK(D7,$D$5:$D$8,1)</f>
        <v>3</v>
      </c>
      <c r="D7" s="129">
        <f>E7+ROW()/1000</f>
        <v>1.0069999999999999</v>
      </c>
      <c r="E7" s="129">
        <f>RANK(K7,$K$5:$K$8)</f>
        <v>1</v>
      </c>
      <c r="F7" s="126" t="str">
        <f>VLOOKUP(B7,'Ergebniseingabe ER'!$C$19:$X$22,2,0)</f>
        <v>B4</v>
      </c>
      <c r="G7" s="127">
        <f>SUMPRODUCT((F7='Ergebniseingabe ER'!$O$27:$AI$38)*('Ergebniseingabe ER'!$BF$27:$BF$38))+SUMPRODUCT((F7='Ergebniseingabe ER'!$AK$27:$BE$38)*('Ergebniseingabe ER'!$BI$27:$BI$38))</f>
        <v>0</v>
      </c>
      <c r="H7" s="127">
        <f>SUMPRODUCT((F7='Ergebniseingabe ER'!$O$27:$AI$38)*('Ergebniseingabe ER'!$BI$27:$BI$38))+SUMPRODUCT((F7='Ergebniseingabe ER'!$AK$27:$BE$38)*('Ergebniseingabe ER'!$BF$27:$BF$38))</f>
        <v>0</v>
      </c>
      <c r="I7" s="127">
        <f>(SUMPRODUCT((F7='Ergebniseingabe ER'!$O$27:$AI$38)*(('Ergebniseingabe ER'!$BF$27:$BF$38)&gt;('Ergebniseingabe ER'!$BI$27:$BI$38)))+SUMPRODUCT((F7='Ergebniseingabe ER'!$AK$27:$BE$38)*(('Ergebniseingabe ER'!$BI$27:$BI$38)&gt;('Ergebniseingabe ER'!$BF$27:$BF$38))))*3+SUMPRODUCT(((F7='Ergebniseingabe ER'!$O$27:$AI$38)+(F7='Ergebniseingabe ER'!$AK$27:$BE$38))*(('Ergebniseingabe ER'!$BI$27:$BI$38)=('Ergebniseingabe ER'!$BF$27:$BF$38))*NOT(ISBLANK('Ergebniseingabe ER'!$BF$27:$BF$38)))</f>
        <v>0</v>
      </c>
      <c r="J7" s="128">
        <f>G7-H7</f>
        <v>0</v>
      </c>
      <c r="K7" s="136">
        <f>AC7+AI7+AO7</f>
        <v>0</v>
      </c>
      <c r="L7" s="127">
        <f>SUMPRODUCT(('Ergebniseingabe ER'!$O$27:$AI$38=F7)*('Ergebniseingabe ER'!$BF$27:$BF$38&lt;&gt;""))+SUMPRODUCT(('Ergebniseingabe ER'!$AK$27:$BE$38=F7)*('Ergebniseingabe ER'!$BI$27:$BI$38&lt;&gt;""))</f>
        <v>0</v>
      </c>
      <c r="M7" s="127">
        <f>SUMPRODUCT(('Ergebniseingabe ER'!$O$27:$AI$38=F7)*('Ergebniseingabe ER'!$BF$27:$BF$38&gt;'Ergebniseingabe ER'!$BI$27:$BI$38))+SUMPRODUCT(('Ergebniseingabe ER'!$AK$27:$BE$38=F7)*('Ergebniseingabe ER'!$BF$27:$BF$38&lt;'Ergebniseingabe ER'!$BI$27:$BI$38))</f>
        <v>0</v>
      </c>
      <c r="N7" s="127">
        <f>SUMPRODUCT(('Ergebniseingabe ER'!$O$27:$BE$38=F7)*('Ergebniseingabe ER'!$BF$27:$BF$38='Ergebniseingabe ER'!$BI$27:$BI$38)*('Ergebniseingabe ER'!$BF$27:$BF$38&lt;&gt;"")*('Ergebniseingabe ER'!$BI$27:$BI$38&lt;&gt;""))</f>
        <v>0</v>
      </c>
      <c r="O7" s="127">
        <f>SUMPRODUCT(('Ergebniseingabe ER'!$O$27:$AI$38=F7)*('Ergebniseingabe ER'!$BF$27:$BF$38&lt;'Ergebniseingabe ER'!$BI$27:$BI$38))+SUMPRODUCT(('Ergebniseingabe ER'!$AK$27:$BE$38=F7)*('Ergebniseingabe ER'!$BF$27:$BF$38&gt;'Ergebniseingabe ER'!$BI$27:$BI$38))</f>
        <v>0</v>
      </c>
      <c r="Q7" s="170" t="str">
        <f>$F$7</f>
        <v>B4</v>
      </c>
      <c r="R7" s="172">
        <f>IF(AND(Q7&amp;$R$4=VLOOKUP(Q7&amp;$R$4,$D$23:$I$46,1,0),VLOOKUP(Q7&amp;$R$4,$D$23:$I$46,6,0)&lt;&gt;""),VLOOKUP(Q7&amp;$R$4,$D$23:$I$46,6,0),)</f>
        <v>0</v>
      </c>
      <c r="S7" s="172">
        <f>IF(AND(Q7&amp;$S$4=VLOOKUP(Q7&amp;$S$4,$D$23:$I$46,1,0),VLOOKUP(Q7&amp;$S$4,$D$23:$I$46,6,0)&lt;&gt;""),VLOOKUP(Q7&amp;$S$4,$D$23:$I$46,6,0),)</f>
        <v>0</v>
      </c>
      <c r="T7" s="171"/>
      <c r="U7" s="172">
        <f>IF(AND(Q7&amp;$U$4=VLOOKUP(Q7&amp;$U$4,$D$23:$I$46,1,0),VLOOKUP(Q7&amp;$U$4,$D$23:$I$46,6,0)&lt;&gt;""),VLOOKUP(Q7&amp;$U$4,$D$23:$I$46,6,0),)</f>
        <v>0</v>
      </c>
      <c r="V7" s="188"/>
      <c r="W7" s="179" t="str">
        <f>Q7</f>
        <v>B4</v>
      </c>
      <c r="X7" s="172">
        <f>IF(AND(ISNUMBER(R7),ISNUMBER(T5)),IF(R7&gt;T5,3,IF(R7=T5,1,0)),0)</f>
        <v>1</v>
      </c>
      <c r="Y7" s="172">
        <f>IF(AND(ISNUMBER(S7),ISNUMBER(T6)),IF(S7&gt;T6,3,IF(S7=T6,1,0)),0)</f>
        <v>1</v>
      </c>
      <c r="Z7" s="171"/>
      <c r="AA7" s="172">
        <f>IF(AND(ISNUMBER(U7),ISNUMBER(T8)),IF(U7&gt;T8,3,IF(U7=T8,1,0)),0)</f>
        <v>1</v>
      </c>
      <c r="AB7" s="188"/>
      <c r="AC7" s="173">
        <f>I7*100000+J7*1000+G7</f>
        <v>0</v>
      </c>
      <c r="AD7" s="181">
        <f>COUNTIF(AC5:AC8,AC7)</f>
        <v>4</v>
      </c>
      <c r="AE7" s="180" t="str">
        <f>IF(AD7=1,"x","")</f>
        <v/>
      </c>
      <c r="AF7" s="188"/>
      <c r="AG7" s="174">
        <f>IF(AE7="x",3,IF(AC8=AC7,4,IF(AC6=AC7,2,1)))</f>
        <v>4</v>
      </c>
      <c r="AH7" s="168">
        <f>INDEX(X7:AA7,1,AG7)</f>
        <v>1</v>
      </c>
      <c r="AI7" s="175">
        <f>IF(OR($AD$9=2,$AD$9=4),AH7/10,0)</f>
        <v>0</v>
      </c>
      <c r="AJ7" s="167"/>
      <c r="AK7" s="176"/>
      <c r="AL7" s="168" t="e">
        <f ca="1">I7-INDEX(X7:AA7,1,$AK$4)-AR7-AW7</f>
        <v>#N/A</v>
      </c>
      <c r="AM7" s="168" t="e">
        <f ca="1">J7-INDEX(R7:U7,1,AK4)-INDEX(T5:T8,AK4,1)-ABS(AS7)-ABS(AX7)</f>
        <v>#N/A</v>
      </c>
      <c r="AN7" s="168" t="e">
        <f ca="1">G7-INDEX(R7:U7,1,$AK$4)-AT7-AY7</f>
        <v>#N/A</v>
      </c>
      <c r="AO7" s="177">
        <f>IF(OR($AD$9&lt;&gt;3,AE7="x"),0,AL7/10+AM7/1000+AN7/100000)</f>
        <v>0</v>
      </c>
      <c r="AP7" s="167"/>
      <c r="AQ7" s="178"/>
      <c r="AR7" s="168">
        <f ca="1">IF(ISNA($AQ$4),0,INDEX(X7:AA7,1,$AQ$4))</f>
        <v>0</v>
      </c>
      <c r="AS7" s="168">
        <f ca="1">IF(ISNA($AQ$4),0,(INDEX(R7:U7,1,AQ4)-INDEX(T5:T8,AQ4,1)))</f>
        <v>0</v>
      </c>
      <c r="AT7" s="168">
        <f ca="1">IF(ISNA($AQ$4),0,INDEX(R7:U7,1,$AQ$4))</f>
        <v>0</v>
      </c>
      <c r="AU7" s="166"/>
      <c r="AV7" s="178"/>
      <c r="AW7" s="168">
        <f ca="1">IF(ISNA($AV$4),0,INDEX(X7:AA7,1,$AV$4))</f>
        <v>0</v>
      </c>
      <c r="AX7" s="168">
        <f ca="1">IF(ISNA($AV$4),0,(INDEX(R7:U7,1,AV4)-INDEX(T5:T8,AV4,1)))</f>
        <v>0</v>
      </c>
      <c r="AY7" s="168">
        <f ca="1">IF(ISNA($AV$4),0,INDEX(R7:U7,1,$AV$4))</f>
        <v>0</v>
      </c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</row>
    <row r="8" spans="2:86" s="122" customFormat="1">
      <c r="B8" s="126">
        <v>4</v>
      </c>
      <c r="C8" s="129">
        <f>RANK(D8,$D$5:$D$8,1)</f>
        <v>4</v>
      </c>
      <c r="D8" s="129">
        <f>E8+ROW()/1000</f>
        <v>1.008</v>
      </c>
      <c r="E8" s="129">
        <f>RANK(K8,$K$5:$K$8)</f>
        <v>1</v>
      </c>
      <c r="F8" s="126" t="str">
        <f>VLOOKUP(B8,'Ergebniseingabe ER'!$C$19:$X$22,2,0)</f>
        <v>B3</v>
      </c>
      <c r="G8" s="127">
        <f>SUMPRODUCT((F8='Ergebniseingabe ER'!$O$27:$AI$38)*('Ergebniseingabe ER'!$BF$27:$BF$38))+SUMPRODUCT((F8='Ergebniseingabe ER'!$AK$27:$BE$38)*('Ergebniseingabe ER'!$BI$27:$BI$38))</f>
        <v>0</v>
      </c>
      <c r="H8" s="127">
        <f>SUMPRODUCT((F8='Ergebniseingabe ER'!$O$27:$AI$38)*('Ergebniseingabe ER'!$BI$27:$BI$38))+SUMPRODUCT((F8='Ergebniseingabe ER'!$AK$27:$BE$38)*('Ergebniseingabe ER'!$BF$27:$BF$38))</f>
        <v>0</v>
      </c>
      <c r="I8" s="127">
        <f>(SUMPRODUCT((F8='Ergebniseingabe ER'!$O$27:$AI$38)*(('Ergebniseingabe ER'!$BF$27:$BF$38)&gt;('Ergebniseingabe ER'!$BI$27:$BI$38)))+SUMPRODUCT((F8='Ergebniseingabe ER'!$AK$27:$BE$38)*(('Ergebniseingabe ER'!$BI$27:$BI$38)&gt;('Ergebniseingabe ER'!$BF$27:$BF$38))))*3+SUMPRODUCT(((F8='Ergebniseingabe ER'!$O$27:$AI$38)+(F8='Ergebniseingabe ER'!$AK$27:$BE$38))*(('Ergebniseingabe ER'!$BI$27:$BI$38)=('Ergebniseingabe ER'!$BF$27:$BF$38))*NOT(ISBLANK('Ergebniseingabe ER'!$BF$27:$BF$38)))</f>
        <v>0</v>
      </c>
      <c r="J8" s="128">
        <f>G8-H8</f>
        <v>0</v>
      </c>
      <c r="K8" s="136">
        <f>AC8+AI8+AO8</f>
        <v>0</v>
      </c>
      <c r="L8" s="127">
        <f>SUMPRODUCT(('Ergebniseingabe ER'!$O$27:$AI$38=F8)*('Ergebniseingabe ER'!$BF$27:$BF$38&lt;&gt;""))+SUMPRODUCT(('Ergebniseingabe ER'!$AK$27:$BE$38=F8)*('Ergebniseingabe ER'!$BI$27:$BI$38&lt;&gt;""))</f>
        <v>0</v>
      </c>
      <c r="M8" s="127">
        <f>SUMPRODUCT(('Ergebniseingabe ER'!$O$27:$AI$38=F8)*('Ergebniseingabe ER'!$BF$27:$BF$38&gt;'Ergebniseingabe ER'!$BI$27:$BI$38))+SUMPRODUCT(('Ergebniseingabe ER'!$AK$27:$BE$38=F8)*('Ergebniseingabe ER'!$BF$27:$BF$38&lt;'Ergebniseingabe ER'!$BI$27:$BI$38))</f>
        <v>0</v>
      </c>
      <c r="N8" s="127">
        <f>SUMPRODUCT(('Ergebniseingabe ER'!$O$27:$BE$38=F8)*('Ergebniseingabe ER'!$BF$27:$BF$38='Ergebniseingabe ER'!$BI$27:$BI$38)*('Ergebniseingabe ER'!$BF$27:$BF$38&lt;&gt;"")*('Ergebniseingabe ER'!$BI$27:$BI$38&lt;&gt;""))</f>
        <v>0</v>
      </c>
      <c r="O8" s="127">
        <f>SUMPRODUCT(('Ergebniseingabe ER'!$O$27:$AI$38=F8)*('Ergebniseingabe ER'!$BF$27:$BF$38&lt;'Ergebniseingabe ER'!$BI$27:$BI$38))+SUMPRODUCT(('Ergebniseingabe ER'!$AK$27:$BE$38=F8)*('Ergebniseingabe ER'!$BF$27:$BF$38&gt;'Ergebniseingabe ER'!$BI$27:$BI$38))</f>
        <v>0</v>
      </c>
      <c r="Q8" s="182" t="str">
        <f>$F$8</f>
        <v>B3</v>
      </c>
      <c r="R8" s="172">
        <f>IF(AND(Q8&amp;$R$4=VLOOKUP(Q8&amp;$R$4,$D$23:$I$46,1,0),VLOOKUP(Q8&amp;$R$4,$D$23:$I$46,6,0)&lt;&gt;""),VLOOKUP(Q8&amp;$R$4,$D$23:$I$46,6,0),)</f>
        <v>0</v>
      </c>
      <c r="S8" s="172">
        <f>IF(AND(Q8&amp;$S$4=VLOOKUP(Q8&amp;$S$4,$D$23:$I$46,1,0),VLOOKUP(Q8&amp;$S$4,$D$23:$I$46,6,0)&lt;&gt;""),VLOOKUP(Q8&amp;$S$4,$D$23:$I$46,6,0),)</f>
        <v>0</v>
      </c>
      <c r="T8" s="172">
        <f>IF(AND(Q8&amp;$T$4=VLOOKUP(Q8&amp;$T$4,$D$23:$I$46,1,0),VLOOKUP(Q8&amp;$T$4,$D$23:$I$46,6,0)&lt;&gt;""),VLOOKUP(Q8&amp;$T$4,$D$23:$I$46,6,0),)</f>
        <v>0</v>
      </c>
      <c r="U8" s="171"/>
      <c r="V8" s="188"/>
      <c r="W8" s="183" t="str">
        <f>Q8</f>
        <v>B3</v>
      </c>
      <c r="X8" s="172">
        <f>IF(AND(ISNUMBER(R8),ISNUMBER(U5)),IF(R8&gt;U5,3,IF(R8=U5,1,0)),0)</f>
        <v>1</v>
      </c>
      <c r="Y8" s="172">
        <f>IF(AND(ISNUMBER(S8),ISNUMBER(U6)),IF(S8&gt;U6,3,IF(S8=U6,1,0)),0)</f>
        <v>1</v>
      </c>
      <c r="Z8" s="172">
        <f>IF(AND(ISNUMBER(T8),ISNUMBER(U7)),IF(T8&gt;U7,3,IF(T8=U7,1,0)),0)</f>
        <v>1</v>
      </c>
      <c r="AA8" s="171"/>
      <c r="AB8" s="188"/>
      <c r="AC8" s="173">
        <f>I8*100000+J8*1000+G8</f>
        <v>0</v>
      </c>
      <c r="AD8" s="184">
        <f>COUNTIF(AC5:AC8,AC8)</f>
        <v>4</v>
      </c>
      <c r="AE8" s="184" t="str">
        <f>IF(AD8=1,"x","")</f>
        <v/>
      </c>
      <c r="AF8" s="188"/>
      <c r="AG8" s="174">
        <f>IF(AE8="x",4,IF(AC5=AC8,1,IF(AC6=AC8,2,3)))</f>
        <v>1</v>
      </c>
      <c r="AH8" s="168">
        <f>INDEX(X8:AA8,1,AG8)</f>
        <v>1</v>
      </c>
      <c r="AI8" s="175">
        <f>IF(OR($AD$9=2,$AD$9=4),AH8/10,0)</f>
        <v>0</v>
      </c>
      <c r="AJ8" s="167"/>
      <c r="AK8" s="166"/>
      <c r="AL8" s="168" t="e">
        <f ca="1">I8-INDEX(X8:AA8,1,$AK$4)-AR8-AW8</f>
        <v>#N/A</v>
      </c>
      <c r="AM8" s="168" t="e">
        <f ca="1">J8-INDEX(R8:U8,1,AK4)-INDEX(U5:U8,AK4,1)-ABS(AS8)-ABS(AX8)</f>
        <v>#N/A</v>
      </c>
      <c r="AN8" s="168" t="e">
        <f ca="1">G8-INDEX(R8:U8,1,$AK$4)-AT8-AY8</f>
        <v>#N/A</v>
      </c>
      <c r="AO8" s="177">
        <f>IF(OR($AD$9&lt;&gt;3,AE8="x"),0,AL8/10+AM8/1000+AN8/100000)</f>
        <v>0</v>
      </c>
      <c r="AP8" s="167"/>
      <c r="AQ8" s="178"/>
      <c r="AR8" s="168">
        <f ca="1">IF(ISNA($AQ$4),0,INDEX(X8:AA8,1,$AQ$4))</f>
        <v>0</v>
      </c>
      <c r="AS8" s="168">
        <f ca="1">IF(ISNA($AQ$4),0,(INDEX(R8:U8,1,AQ4)-INDEX(U5:U8,AQ4,1)))</f>
        <v>0</v>
      </c>
      <c r="AT8" s="168">
        <f ca="1">IF(ISNA($AQ$4),0,INDEX(R8:U8,1,$AQ$4))</f>
        <v>0</v>
      </c>
      <c r="AU8" s="166"/>
      <c r="AV8" s="178"/>
      <c r="AW8" s="168">
        <f ca="1">IF(ISNA($AV$4),0,INDEX(X8:AA8,1,$AV$4))</f>
        <v>0</v>
      </c>
      <c r="AX8" s="168">
        <f ca="1">IF(ISNA($AV$4),0,(INDEX(R8:U8,1,AV4)-INDEX(U5:U8,AV4,1)))</f>
        <v>0</v>
      </c>
      <c r="AY8" s="168">
        <f ca="1">IF(ISNA($AV$4),0,INDEX(R8:U8,1,$AV$4))</f>
        <v>0</v>
      </c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</row>
    <row r="9" spans="2:86" s="122" customFormat="1" ht="35.4">
      <c r="B9" s="126">
        <f>COUNT((B5:B8))*(COUNT(B5:B8)-1)</f>
        <v>12</v>
      </c>
      <c r="C9" s="129"/>
      <c r="D9" s="129"/>
      <c r="E9" s="129">
        <f>COUNTIF($E$5:$E$8,1)</f>
        <v>4</v>
      </c>
      <c r="F9" s="126"/>
      <c r="G9" s="130"/>
      <c r="H9" s="130"/>
      <c r="I9" s="130"/>
      <c r="J9" s="130"/>
      <c r="K9" s="126"/>
      <c r="L9" s="130">
        <f>SUM(L5:L8)</f>
        <v>0</v>
      </c>
      <c r="M9" s="126"/>
      <c r="N9" s="131"/>
      <c r="O9" s="126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5" t="s">
        <v>59</v>
      </c>
      <c r="AD9" s="189">
        <f>MOD(MIN(AD5:AD8)*MAX(AD5:AD8),11)</f>
        <v>5</v>
      </c>
      <c r="AE9" s="169"/>
      <c r="AF9" s="188"/>
      <c r="AG9" s="176"/>
      <c r="AH9" s="166"/>
      <c r="AI9" s="166"/>
      <c r="AJ9" s="167"/>
      <c r="AK9" s="176"/>
      <c r="AL9" s="187" t="s">
        <v>55</v>
      </c>
      <c r="AM9" s="187" t="s">
        <v>56</v>
      </c>
      <c r="AN9" s="187" t="s">
        <v>60</v>
      </c>
      <c r="AO9" s="169"/>
      <c r="AP9" s="167"/>
      <c r="AQ9" s="169"/>
      <c r="AR9" s="187" t="s">
        <v>55</v>
      </c>
      <c r="AS9" s="187" t="s">
        <v>56</v>
      </c>
      <c r="AT9" s="187" t="s">
        <v>60</v>
      </c>
      <c r="AU9" s="169"/>
      <c r="AV9" s="169"/>
      <c r="AW9" s="187" t="s">
        <v>55</v>
      </c>
      <c r="AX9" s="187" t="s">
        <v>56</v>
      </c>
      <c r="AY9" s="187" t="s">
        <v>60</v>
      </c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</row>
    <row r="10" spans="2:86" s="122" customFormat="1">
      <c r="B10" s="129"/>
      <c r="C10" s="129"/>
      <c r="D10" s="129"/>
      <c r="E10" s="129">
        <f>COUNTIF($E$5:$E$8,2)</f>
        <v>0</v>
      </c>
      <c r="F10" s="129"/>
      <c r="G10" s="129"/>
      <c r="H10" s="129"/>
      <c r="I10" s="129"/>
      <c r="J10" s="129"/>
      <c r="K10" s="129"/>
      <c r="L10" s="129"/>
      <c r="M10" s="129"/>
      <c r="N10" s="131"/>
      <c r="O10" s="126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</row>
    <row r="11" spans="2:86" s="122" customFormat="1">
      <c r="B11" s="129"/>
      <c r="C11" s="129"/>
      <c r="D11" s="129"/>
      <c r="E11" s="129">
        <f>COUNTIF($E$5:$E$8,3)</f>
        <v>0</v>
      </c>
      <c r="F11" s="129"/>
      <c r="G11" s="129"/>
      <c r="H11" s="129"/>
      <c r="I11" s="129"/>
      <c r="J11" s="129"/>
      <c r="K11" s="129"/>
      <c r="L11" s="129"/>
      <c r="M11" s="129"/>
      <c r="N11" s="131"/>
      <c r="O11" s="126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</row>
    <row r="12" spans="2:86" s="122" customFormat="1">
      <c r="B12" s="129"/>
      <c r="C12" s="129"/>
      <c r="D12" s="129"/>
      <c r="E12" s="129">
        <f>COUNTIF($E$5:$E$8,4)</f>
        <v>0</v>
      </c>
      <c r="F12" s="129"/>
      <c r="G12" s="129"/>
      <c r="H12" s="129"/>
      <c r="I12" s="129"/>
      <c r="J12" s="129"/>
      <c r="K12" s="129"/>
      <c r="L12" s="129"/>
      <c r="M12" s="129"/>
      <c r="N12" s="131"/>
      <c r="O12" s="126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</row>
    <row r="13" spans="2:86" s="122" customFormat="1" ht="72" customHeight="1"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31"/>
      <c r="O13" s="126"/>
      <c r="Q13" s="163" t="s">
        <v>33</v>
      </c>
      <c r="R13" s="164" t="str">
        <f>Q14</f>
        <v>A1</v>
      </c>
      <c r="S13" s="164" t="str">
        <f>Q15</f>
        <v>A2</v>
      </c>
      <c r="T13" s="164" t="str">
        <f>Q16</f>
        <v>B2</v>
      </c>
      <c r="U13" s="164" t="str">
        <f>Q17</f>
        <v>B1</v>
      </c>
      <c r="V13" s="188"/>
      <c r="W13" s="163" t="s">
        <v>55</v>
      </c>
      <c r="X13" s="164" t="str">
        <f>W14</f>
        <v>A1</v>
      </c>
      <c r="Y13" s="164" t="str">
        <f>W15</f>
        <v>A2</v>
      </c>
      <c r="Z13" s="164" t="str">
        <f>W16</f>
        <v>B2</v>
      </c>
      <c r="AA13" s="164" t="str">
        <f>W17</f>
        <v>B1</v>
      </c>
      <c r="AB13" s="188"/>
      <c r="AC13" s="188"/>
      <c r="AD13" s="188"/>
      <c r="AE13" s="188"/>
      <c r="AF13" s="188"/>
      <c r="AG13" s="165"/>
      <c r="AH13" s="166"/>
      <c r="AI13" s="166"/>
      <c r="AJ13" s="167"/>
      <c r="AK13" s="168" t="e">
        <f>MATCH(1,AD14:AD17,0)</f>
        <v>#N/A</v>
      </c>
      <c r="AL13" s="134"/>
      <c r="AM13" s="169"/>
      <c r="AN13" s="169"/>
      <c r="AO13" s="169"/>
      <c r="AP13" s="167"/>
      <c r="AQ13" s="135" t="e">
        <f ca="1">MATCH(1,OFFSET($AD$14:$AD$17,AK13,0),0)+AK13</f>
        <v>#N/A</v>
      </c>
      <c r="AR13" s="169"/>
      <c r="AS13" s="169"/>
      <c r="AT13" s="169"/>
      <c r="AU13" s="169"/>
      <c r="AV13" s="135" t="e">
        <f ca="1">MATCH(1,OFFSET($AD$14:$AD$17,AQ13,0),0)+AQ13</f>
        <v>#N/A</v>
      </c>
      <c r="AW13" s="169"/>
      <c r="AX13" s="169"/>
      <c r="AY13" s="169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</row>
    <row r="14" spans="2:86" s="122" customFormat="1">
      <c r="B14" s="126">
        <v>1</v>
      </c>
      <c r="C14" s="129">
        <f>RANK(D14,$D$14:$D$17,1)</f>
        <v>1</v>
      </c>
      <c r="D14" s="129">
        <f>E14+ROW()/1000</f>
        <v>1.014</v>
      </c>
      <c r="E14" s="129">
        <f>RANK(K14,$K$14:$K$17)</f>
        <v>1</v>
      </c>
      <c r="F14" s="126" t="str">
        <f>VLOOKUP(B14,'Ergebniseingabe ER'!$AB$19:$AW$22,2,0)</f>
        <v>A1</v>
      </c>
      <c r="G14" s="127">
        <f>SUMPRODUCT((F14='Ergebniseingabe ER'!$O$27:$AI$38)*('Ergebniseingabe ER'!$BF$27:$BF$38))+SUMPRODUCT((F14='Ergebniseingabe ER'!$AK$27:$BE$38)*('Ergebniseingabe ER'!$BI$27:$BI$38))</f>
        <v>0</v>
      </c>
      <c r="H14" s="127">
        <f>SUMPRODUCT((F14='Ergebniseingabe ER'!$O$27:$AI$38)*('Ergebniseingabe ER'!$BI$27:$BI$38))+SUMPRODUCT((F14='Ergebniseingabe ER'!$AK$27:$BE$38)*('Ergebniseingabe ER'!$BF$27:$BF$38))</f>
        <v>0</v>
      </c>
      <c r="I14" s="127">
        <f>(SUMPRODUCT((F14='Ergebniseingabe ER'!$O$27:$AI$38)*(('Ergebniseingabe ER'!$BF$27:$BF$38)&gt;('Ergebniseingabe ER'!$BI$27:$BI$38)))+SUMPRODUCT((F14='Ergebniseingabe ER'!$AK$27:$BE$38)*(('Ergebniseingabe ER'!$BI$27:$BI$38)&gt;('Ergebniseingabe ER'!$BF$27:$BF$38))))*3+SUMPRODUCT(((F14='Ergebniseingabe ER'!$O$27:$AI$38)+(F14='Ergebniseingabe ER'!$AK$27:$BE$38))*(('Ergebniseingabe ER'!$BI$27:$BI$38)=('Ergebniseingabe ER'!$BF$27:$BF$38))*NOT(ISBLANK('Ergebniseingabe ER'!$BF$27:$BF$38)))</f>
        <v>0</v>
      </c>
      <c r="J14" s="128">
        <f>G14-H14</f>
        <v>0</v>
      </c>
      <c r="K14" s="136">
        <f>AC14+AI14+AO14</f>
        <v>0</v>
      </c>
      <c r="L14" s="127">
        <f>SUMPRODUCT(('Ergebniseingabe ER'!$O$27:$AI$38=F14)*('Ergebniseingabe ER'!$BF$27:$BF$38&lt;&gt;""))+SUMPRODUCT(('Ergebniseingabe ER'!$AK$27:$BE$38=F14)*('Ergebniseingabe ER'!$BI$27:$BI$38&lt;&gt;""))</f>
        <v>0</v>
      </c>
      <c r="M14" s="127">
        <f>SUMPRODUCT(('Ergebniseingabe ER'!$O$27:$AI$38=F14)*('Ergebniseingabe ER'!$BF$27:$BF$38&gt;'Ergebniseingabe ER'!$BI$27:$BI$38))+SUMPRODUCT(('Ergebniseingabe ER'!$AK$27:$BE$38=F14)*('Ergebniseingabe ER'!$BF$27:$BF$38&lt;'Ergebniseingabe ER'!$BI$27:$BI$38))</f>
        <v>0</v>
      </c>
      <c r="N14" s="127">
        <f>SUMPRODUCT(('Ergebniseingabe ER'!$O$27:$BE$38=F14)*('Ergebniseingabe ER'!$BF$27:$BF$38='Ergebniseingabe ER'!$BI$27:$BI$38)*('Ergebniseingabe ER'!$BF$27:$BF$38&lt;&gt;"")*('Ergebniseingabe ER'!$BI$27:$BI$38&lt;&gt;""))</f>
        <v>0</v>
      </c>
      <c r="O14" s="127">
        <f>SUMPRODUCT(('Ergebniseingabe ER'!$O$27:$AI$38=F14)*('Ergebniseingabe ER'!$BF$27:$BF$38&lt;'Ergebniseingabe ER'!$BI$27:$BI$38))+SUMPRODUCT(('Ergebniseingabe ER'!$AK$27:$BE$38=F14)*('Ergebniseingabe ER'!$BF$27:$BF$38&gt;'Ergebniseingabe ER'!$BI$27:$BI$38))</f>
        <v>0</v>
      </c>
      <c r="Q14" s="170" t="str">
        <f>F14</f>
        <v>A1</v>
      </c>
      <c r="R14" s="171"/>
      <c r="S14" s="172">
        <f>IF(AND(Q14&amp;$S$13=VLOOKUP(Q14&amp;$S$13,$D$23:$I$46,1,0),VLOOKUP(Q14&amp;$S$13,$D$23:$I$46,6,0)&lt;&gt;""),VLOOKUP(Q14&amp;$S$13,$D$23:$I$46,6,0),)</f>
        <v>0</v>
      </c>
      <c r="T14" s="172">
        <f>IF(AND(Q14&amp;$T$13=VLOOKUP(Q14&amp;$T$13,$D$23:$I$46,1,0),VLOOKUP(Q14&amp;$T$13,$D$23:$I$46,6,0)&lt;&gt;""),VLOOKUP(Q14&amp;$T$13,$D$23:$I$46,6,0),)</f>
        <v>0</v>
      </c>
      <c r="U14" s="172">
        <f>IF(AND(Q14&amp;$U$13=VLOOKUP(Q14&amp;$U$13,$D$23:$I$46,1,0),VLOOKUP(Q14&amp;$U$13,$D$23:$I$46,6,0)&lt;&gt;""),VLOOKUP(Q14&amp;$U$13,$D$23:$I$46,6,0),)</f>
        <v>0</v>
      </c>
      <c r="V14" s="188"/>
      <c r="W14" s="170" t="str">
        <f>Q14</f>
        <v>A1</v>
      </c>
      <c r="X14" s="171"/>
      <c r="Y14" s="172">
        <f>IF(AND(ISNUMBER(S14),ISNUMBER(R15)),IF(S14&gt;R15,3,IF(S14=R15,1,0)),0)</f>
        <v>1</v>
      </c>
      <c r="Z14" s="172">
        <f>IF(AND(ISNUMBER(T14),ISNUMBER(R16)),IF(T14&gt;R16,3,IF(T14=R16,1,0)),0)</f>
        <v>1</v>
      </c>
      <c r="AA14" s="172">
        <f>IF(AND(ISNUMBER(U14),ISNUMBER(R17)),IF(U14&gt;R17,3,IF(U14=R17,1,0)),0)</f>
        <v>1</v>
      </c>
      <c r="AB14" s="188"/>
      <c r="AC14" s="173">
        <f>I14*100000+J14*1000+G14</f>
        <v>0</v>
      </c>
      <c r="AD14" s="173">
        <f>COUNTIF(AC14:AC17,AC14)</f>
        <v>4</v>
      </c>
      <c r="AE14" s="173" t="str">
        <f>IF(AD14=1,"x","")</f>
        <v/>
      </c>
      <c r="AF14" s="188"/>
      <c r="AG14" s="174">
        <f>IF(AE14="x",1,IF(AC15=AC14,2,IF(AC16=AC14,3,4)))</f>
        <v>2</v>
      </c>
      <c r="AH14" s="168">
        <f>INDEX(X14:AA14,1,AG14)</f>
        <v>1</v>
      </c>
      <c r="AI14" s="175">
        <f>IF(OR($AD$18=2,$AD$18=4),AH14/10,0)</f>
        <v>0</v>
      </c>
      <c r="AJ14" s="167"/>
      <c r="AK14" s="176"/>
      <c r="AL14" s="168" t="e">
        <f ca="1">I14-INDEX(X14:AA14,1,$AK$13)-AR14-AW14</f>
        <v>#N/A</v>
      </c>
      <c r="AM14" s="168" t="e">
        <f ca="1">J14-INDEX(R14:U14,1,AK13)-INDEX(R14:R17,AK13,1)-ABS(AS14)-ABS(AX14)</f>
        <v>#N/A</v>
      </c>
      <c r="AN14" s="168" t="e">
        <f ca="1">G14-INDEX(R14:U14,1,$AK$13)-AT14-AY14</f>
        <v>#N/A</v>
      </c>
      <c r="AO14" s="177">
        <f>IF(OR($AD$18&lt;&gt;3,AE14="x"),0,AL14/10+AM14/1000+AN14/100000)</f>
        <v>0</v>
      </c>
      <c r="AP14" s="167"/>
      <c r="AQ14" s="178"/>
      <c r="AR14" s="168">
        <f ca="1">IF(ISNA($AQ$13),0,INDEX(X14:AA14,1,$AQ$13))</f>
        <v>0</v>
      </c>
      <c r="AS14" s="168">
        <f ca="1">IF(ISNA($AQ$13),0,(INDEX(R14:U14,1,$AQ$13)-INDEX(R14:R17,$AQ$13,1)))</f>
        <v>0</v>
      </c>
      <c r="AT14" s="168">
        <f ca="1">IF(ISNA($AQ$13),0,INDEX(R14:U14,1,$AQ$13))</f>
        <v>0</v>
      </c>
      <c r="AU14" s="166"/>
      <c r="AV14" s="178"/>
      <c r="AW14" s="168">
        <f ca="1">IF(ISNA($AV$13),0,INDEX(X14:AA14,1,$AV$13))</f>
        <v>0</v>
      </c>
      <c r="AX14" s="168">
        <f ca="1">IF(ISNA($AV$13),0,(INDEX(R14:U14,1,$AV$13)-INDEX(R14:R17,$AV$13,1)))</f>
        <v>0</v>
      </c>
      <c r="AY14" s="168">
        <f ca="1">IF(ISNA($AV$13),0,INDEX(R14:U14,1,$AV$13))</f>
        <v>0</v>
      </c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</row>
    <row r="15" spans="2:86" s="122" customFormat="1">
      <c r="B15" s="126">
        <v>2</v>
      </c>
      <c r="C15" s="129">
        <f>RANK(D15,$D$14:$D$17,1)</f>
        <v>2</v>
      </c>
      <c r="D15" s="129">
        <f>E15+ROW()/1000</f>
        <v>1.0149999999999999</v>
      </c>
      <c r="E15" s="129">
        <f>RANK(K15,$K$14:$K$17)</f>
        <v>1</v>
      </c>
      <c r="F15" s="126" t="str">
        <f>VLOOKUP(B15,'Ergebniseingabe ER'!$AB$19:$AW$22,2,0)</f>
        <v>A2</v>
      </c>
      <c r="G15" s="127">
        <f>SUMPRODUCT((F15='Ergebniseingabe ER'!$O$27:$AI$38)*('Ergebniseingabe ER'!$BF$27:$BF$38))+SUMPRODUCT((F15='Ergebniseingabe ER'!$AK$27:$BE$38)*('Ergebniseingabe ER'!$BI$27:$BI$38))</f>
        <v>0</v>
      </c>
      <c r="H15" s="127">
        <f>SUMPRODUCT((F15='Ergebniseingabe ER'!$O$27:$AI$38)*('Ergebniseingabe ER'!$BI$27:$BI$38))+SUMPRODUCT((F15='Ergebniseingabe ER'!$AK$27:$BE$38)*('Ergebniseingabe ER'!$BF$27:$BF$38))</f>
        <v>0</v>
      </c>
      <c r="I15" s="127">
        <f>(SUMPRODUCT((F15='Ergebniseingabe ER'!$O$27:$AI$38)*(('Ergebniseingabe ER'!$BF$27:$BF$38)&gt;('Ergebniseingabe ER'!$BI$27:$BI$38)))+SUMPRODUCT((F15='Ergebniseingabe ER'!$AK$27:$BE$38)*(('Ergebniseingabe ER'!$BI$27:$BI$38)&gt;('Ergebniseingabe ER'!$BF$27:$BF$38))))*3+SUMPRODUCT(((F15='Ergebniseingabe ER'!$O$27:$AI$38)+(F15='Ergebniseingabe ER'!$AK$27:$BE$38))*(('Ergebniseingabe ER'!$BI$27:$BI$38)=('Ergebniseingabe ER'!$BF$27:$BF$38))*NOT(ISBLANK('Ergebniseingabe ER'!$BF$27:$BF$38)))</f>
        <v>0</v>
      </c>
      <c r="J15" s="128">
        <f>G15-H15</f>
        <v>0</v>
      </c>
      <c r="K15" s="136">
        <f>AC15+AI15+AO15</f>
        <v>0</v>
      </c>
      <c r="L15" s="127">
        <f>SUMPRODUCT(('Ergebniseingabe ER'!$O$27:$AI$38=F15)*('Ergebniseingabe ER'!$BF$27:$BF$38&lt;&gt;""))+SUMPRODUCT(('Ergebniseingabe ER'!$AK$27:$BE$38=F15)*('Ergebniseingabe ER'!$BI$27:$BI$38&lt;&gt;""))</f>
        <v>0</v>
      </c>
      <c r="M15" s="127">
        <f>SUMPRODUCT(('Ergebniseingabe ER'!$O$27:$AI$38=F15)*('Ergebniseingabe ER'!$BF$27:$BF$38&gt;'Ergebniseingabe ER'!$BI$27:$BI$38))+SUMPRODUCT(('Ergebniseingabe ER'!$AK$27:$BE$38=F15)*('Ergebniseingabe ER'!$BF$27:$BF$38&lt;'Ergebniseingabe ER'!$BI$27:$BI$38))</f>
        <v>0</v>
      </c>
      <c r="N15" s="127">
        <f>SUMPRODUCT(('Ergebniseingabe ER'!$O$27:$BE$38=F15)*('Ergebniseingabe ER'!$BF$27:$BF$38='Ergebniseingabe ER'!$BI$27:$BI$38)*('Ergebniseingabe ER'!$BF$27:$BF$38&lt;&gt;"")*('Ergebniseingabe ER'!$BI$27:$BI$38&lt;&gt;""))</f>
        <v>0</v>
      </c>
      <c r="O15" s="127">
        <f>SUMPRODUCT(('Ergebniseingabe ER'!$O$27:$AI$38=F15)*('Ergebniseingabe ER'!$BF$27:$BF$38&lt;'Ergebniseingabe ER'!$BI$27:$BI$38))+SUMPRODUCT(('Ergebniseingabe ER'!$AK$27:$BE$38=F15)*('Ergebniseingabe ER'!$BF$27:$BF$38&gt;'Ergebniseingabe ER'!$BI$27:$BI$38))</f>
        <v>0</v>
      </c>
      <c r="Q15" s="170" t="str">
        <f>F15</f>
        <v>A2</v>
      </c>
      <c r="R15" s="172">
        <f>IF(AND(Q15&amp;$R$13=VLOOKUP(Q15&amp;$R$13,$D$23:$I$46,1,0),VLOOKUP(Q15&amp;$R$13,$D$23:$I$46,6,0)&lt;&gt;""),VLOOKUP(Q15&amp;$R$13,$D$23:$I$46,6,0),)</f>
        <v>0</v>
      </c>
      <c r="S15" s="171"/>
      <c r="T15" s="172">
        <f>IF(AND(Q15&amp;$T$13=VLOOKUP(Q15&amp;$T$13,$D$23:$I$46,1,0),VLOOKUP(Q15&amp;$T$13,$D$23:$I$46,6,0)&lt;&gt;""),VLOOKUP(Q15&amp;$T$13,$D$23:$I$46,6,0),)</f>
        <v>0</v>
      </c>
      <c r="U15" s="172">
        <f>IF(AND(Q15&amp;$U$13=VLOOKUP(Q15&amp;$U$13,$D$23:$I$46,1,0),VLOOKUP(Q15&amp;$U$13,$D$23:$I$46,6,0)&lt;&gt;""),VLOOKUP(Q15&amp;$U$13,$D$23:$I$46,6,0),)</f>
        <v>0</v>
      </c>
      <c r="V15" s="188"/>
      <c r="W15" s="179" t="str">
        <f>Q15</f>
        <v>A2</v>
      </c>
      <c r="X15" s="172">
        <f>IF(AND(ISNUMBER(R15),ISNUMBER(S14)),IF(R15&gt;S14,3,IF(R15=S14,1,0)),0)</f>
        <v>1</v>
      </c>
      <c r="Y15" s="171"/>
      <c r="Z15" s="172">
        <f>IF(AND(ISNUMBER(T15),ISNUMBER(S16)),IF(T15&gt;S16,3,IF(T15=S16,1,0)),0)</f>
        <v>1</v>
      </c>
      <c r="AA15" s="172">
        <f>IF(AND(ISNUMBER(U15),ISNUMBER(S17)),IF(U15&gt;S17,3,IF(U15=S17,1,0)),0)</f>
        <v>1</v>
      </c>
      <c r="AB15" s="188"/>
      <c r="AC15" s="173">
        <f>I15*100000+J15*1000+G15</f>
        <v>0</v>
      </c>
      <c r="AD15" s="180">
        <f>COUNTIF(AC14:AC17,AC15)</f>
        <v>4</v>
      </c>
      <c r="AE15" s="180" t="str">
        <f>IF(AD15=1,"x","")</f>
        <v/>
      </c>
      <c r="AF15" s="188"/>
      <c r="AG15" s="174">
        <f>IF(AE15="x",2,IF(AC16=AC15,3,IF(AC17=AC15,4,1)))</f>
        <v>3</v>
      </c>
      <c r="AH15" s="168">
        <f>INDEX(X15:AA15,1,AG15)</f>
        <v>1</v>
      </c>
      <c r="AI15" s="175">
        <f>IF(OR($AD$18=2,$AD$18=4),AH15/10,0)</f>
        <v>0</v>
      </c>
      <c r="AJ15" s="167"/>
      <c r="AK15" s="176"/>
      <c r="AL15" s="168" t="e">
        <f ca="1">I15-INDEX(X15:AA15,1,$AK$13)-AR15-AW15</f>
        <v>#N/A</v>
      </c>
      <c r="AM15" s="168" t="e">
        <f ca="1">J15-INDEX(R15:U15,1,AK13)-INDEX(S14:S17,AK13,1)-ABS(AS15)-ABS(AX15)</f>
        <v>#N/A</v>
      </c>
      <c r="AN15" s="168" t="e">
        <f ca="1">G15-INDEX(R15:U15,1,$AK$13)-AT15-AY15</f>
        <v>#N/A</v>
      </c>
      <c r="AO15" s="177">
        <f>IF(OR($AD$18&lt;&gt;3,AE15="x"),0,AL15/10+AM15/1000+AN15/100000)</f>
        <v>0</v>
      </c>
      <c r="AP15" s="167"/>
      <c r="AQ15" s="178"/>
      <c r="AR15" s="168">
        <f ca="1">IF(ISNA($AQ$13),0,INDEX(X15:AA15,1,$AQ$13))</f>
        <v>0</v>
      </c>
      <c r="AS15" s="168">
        <f ca="1">IF(ISNA($AQ$13),0,(INDEX(R15:U15,1,$AQ$13)-INDEX(S14:S17,$AQ$13,1)))</f>
        <v>0</v>
      </c>
      <c r="AT15" s="168">
        <f ca="1">IF(ISNA($AQ$13),0,INDEX(R15:U15,1,$AQ$13))</f>
        <v>0</v>
      </c>
      <c r="AU15" s="166"/>
      <c r="AV15" s="178"/>
      <c r="AW15" s="168">
        <f ca="1">IF(ISNA($AV$13),0,INDEX(X15:AA15,1,$AV$13))</f>
        <v>0</v>
      </c>
      <c r="AX15" s="168">
        <f ca="1">IF(ISNA($AV$13),0,(INDEX(R15:U15,1,$AV$13)-INDEX(S14:S17,$AV$13,1)))</f>
        <v>0</v>
      </c>
      <c r="AY15" s="168">
        <f ca="1">IF(ISNA($AV$13),0,INDEX(R15:U15,1,$AV$13))</f>
        <v>0</v>
      </c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</row>
    <row r="16" spans="2:86" s="122" customFormat="1">
      <c r="B16" s="126">
        <v>3</v>
      </c>
      <c r="C16" s="129">
        <f>RANK(D16,$D$14:$D$17,1)</f>
        <v>3</v>
      </c>
      <c r="D16" s="129">
        <f>E16+ROW()/1000</f>
        <v>1.016</v>
      </c>
      <c r="E16" s="129">
        <f>RANK(K16,$K$14:$K$17)</f>
        <v>1</v>
      </c>
      <c r="F16" s="126" t="str">
        <f>VLOOKUP(B16,'Ergebniseingabe ER'!$AB$19:$AW$22,2,0)</f>
        <v>B2</v>
      </c>
      <c r="G16" s="127">
        <f>SUMPRODUCT((F16='Ergebniseingabe ER'!$O$27:$AI$38)*('Ergebniseingabe ER'!$BF$27:$BF$38))+SUMPRODUCT((F16='Ergebniseingabe ER'!$AK$27:$BE$38)*('Ergebniseingabe ER'!$BI$27:$BI$38))</f>
        <v>0</v>
      </c>
      <c r="H16" s="127">
        <f>SUMPRODUCT((F16='Ergebniseingabe ER'!$O$27:$AI$38)*('Ergebniseingabe ER'!$BI$27:$BI$38))+SUMPRODUCT((F16='Ergebniseingabe ER'!$AK$27:$BE$38)*('Ergebniseingabe ER'!$BF$27:$BF$38))</f>
        <v>0</v>
      </c>
      <c r="I16" s="127">
        <f>(SUMPRODUCT((F16='Ergebniseingabe ER'!$O$27:$AI$38)*(('Ergebniseingabe ER'!$BF$27:$BF$38)&gt;('Ergebniseingabe ER'!$BI$27:$BI$38)))+SUMPRODUCT((F16='Ergebniseingabe ER'!$AK$27:$BE$38)*(('Ergebniseingabe ER'!$BI$27:$BI$38)&gt;('Ergebniseingabe ER'!$BF$27:$BF$38))))*3+SUMPRODUCT(((F16='Ergebniseingabe ER'!$O$27:$AI$38)+(F16='Ergebniseingabe ER'!$AK$27:$BE$38))*(('Ergebniseingabe ER'!$BI$27:$BI$38)=('Ergebniseingabe ER'!$BF$27:$BF$38))*NOT(ISBLANK('Ergebniseingabe ER'!$BF$27:$BF$38)))</f>
        <v>0</v>
      </c>
      <c r="J16" s="128">
        <f>G16-H16</f>
        <v>0</v>
      </c>
      <c r="K16" s="136">
        <f>AC16+AI16+AO16</f>
        <v>0</v>
      </c>
      <c r="L16" s="127">
        <f>SUMPRODUCT(('Ergebniseingabe ER'!$O$27:$AI$38=F16)*('Ergebniseingabe ER'!$BF$27:$BF$38&lt;&gt;""))+SUMPRODUCT(('Ergebniseingabe ER'!$AK$27:$BE$38=F16)*('Ergebniseingabe ER'!$BI$27:$BI$38&lt;&gt;""))</f>
        <v>0</v>
      </c>
      <c r="M16" s="127">
        <f>SUMPRODUCT(('Ergebniseingabe ER'!$O$27:$AI$38=F16)*('Ergebniseingabe ER'!$BF$27:$BF$38&gt;'Ergebniseingabe ER'!$BI$27:$BI$38))+SUMPRODUCT(('Ergebniseingabe ER'!$AK$27:$BE$38=F16)*('Ergebniseingabe ER'!$BF$27:$BF$38&lt;'Ergebniseingabe ER'!$BI$27:$BI$38))</f>
        <v>0</v>
      </c>
      <c r="N16" s="127">
        <f>SUMPRODUCT(('Ergebniseingabe ER'!$O$27:$BE$38=F16)*('Ergebniseingabe ER'!$BF$27:$BF$38='Ergebniseingabe ER'!$BI$27:$BI$38)*('Ergebniseingabe ER'!$BF$27:$BF$38&lt;&gt;"")*('Ergebniseingabe ER'!$BI$27:$BI$38&lt;&gt;""))</f>
        <v>0</v>
      </c>
      <c r="O16" s="127">
        <f>SUMPRODUCT(('Ergebniseingabe ER'!$O$27:$AI$38=F16)*('Ergebniseingabe ER'!$BF$27:$BF$38&lt;'Ergebniseingabe ER'!$BI$27:$BI$38))+SUMPRODUCT(('Ergebniseingabe ER'!$AK$27:$BE$38=F16)*('Ergebniseingabe ER'!$BF$27:$BF$38&gt;'Ergebniseingabe ER'!$BI$27:$BI$38))</f>
        <v>0</v>
      </c>
      <c r="Q16" s="170" t="str">
        <f>F16</f>
        <v>B2</v>
      </c>
      <c r="R16" s="172">
        <f>IF(AND(Q16&amp;$R$13=VLOOKUP(Q16&amp;$R$13,$D$23:$I$46,1,0),VLOOKUP(Q16&amp;$R$13,$D$23:$I$46,6,0)&lt;&gt;""),VLOOKUP(Q16&amp;$R$13,$D$23:$I$46,6,0),)</f>
        <v>0</v>
      </c>
      <c r="S16" s="172">
        <f>IF(AND(Q16&amp;$S$13=VLOOKUP(Q16&amp;$S$13,$D$23:$I$46,1,0),VLOOKUP(Q16&amp;$S$13,$D$23:$I$46,6,0)&lt;&gt;""),VLOOKUP(Q16&amp;$S$13,$D$23:$I$46,6,0),)</f>
        <v>0</v>
      </c>
      <c r="T16" s="171"/>
      <c r="U16" s="172">
        <f>IF(AND(Q16&amp;$U$13=VLOOKUP(Q16&amp;$U$13,$D$23:$I$46,1,0),VLOOKUP(Q16&amp;$U$13,$D$23:$I$46,6,0)&lt;&gt;""),VLOOKUP(Q16&amp;$U$13,$D$23:$I$46,6,0),)</f>
        <v>0</v>
      </c>
      <c r="V16" s="188"/>
      <c r="W16" s="179" t="str">
        <f>Q16</f>
        <v>B2</v>
      </c>
      <c r="X16" s="172">
        <f>IF(AND(ISNUMBER(R16),ISNUMBER(T14)),IF(R16&gt;T14,3,IF(R16=T14,1,0)),0)</f>
        <v>1</v>
      </c>
      <c r="Y16" s="172">
        <f>IF(AND(ISNUMBER(S16),ISNUMBER(T15)),IF(S16&gt;T15,3,IF(S16=T15,1,0)),0)</f>
        <v>1</v>
      </c>
      <c r="Z16" s="171"/>
      <c r="AA16" s="172">
        <f>IF(AND(ISNUMBER(U16),ISNUMBER(T17)),IF(U16&gt;T17,3,IF(U16=T17,1,0)),0)</f>
        <v>1</v>
      </c>
      <c r="AB16" s="188"/>
      <c r="AC16" s="173">
        <f>I16*100000+J16*1000+G16</f>
        <v>0</v>
      </c>
      <c r="AD16" s="181">
        <f>COUNTIF(AC14:AC17,AC16)</f>
        <v>4</v>
      </c>
      <c r="AE16" s="180" t="str">
        <f>IF(AD16=1,"x","")</f>
        <v/>
      </c>
      <c r="AF16" s="188"/>
      <c r="AG16" s="174">
        <f>IF(AE16="x",3,IF(AC17=AC16,4,IF(AC15=AC16,2,1)))</f>
        <v>4</v>
      </c>
      <c r="AH16" s="168">
        <f>INDEX(X16:AA16,1,AG16)</f>
        <v>1</v>
      </c>
      <c r="AI16" s="175">
        <f>IF(OR($AD$18=2,$AD$18=4),AH16/10,0)</f>
        <v>0</v>
      </c>
      <c r="AJ16" s="167"/>
      <c r="AK16" s="176"/>
      <c r="AL16" s="168" t="e">
        <f ca="1">I16-INDEX(X16:AA16,1,$AK$13)-AR16-AW16</f>
        <v>#N/A</v>
      </c>
      <c r="AM16" s="168" t="e">
        <f ca="1">J16-INDEX(R16:U16,1,AK13)-INDEX(T14:T17,AK13,1)-ABS(AS16)-ABS(AX16)</f>
        <v>#N/A</v>
      </c>
      <c r="AN16" s="168" t="e">
        <f ca="1">G16-INDEX(R16:U16,1,$AK$13)-AT16-AY16</f>
        <v>#N/A</v>
      </c>
      <c r="AO16" s="177">
        <f>IF(OR($AD$18&lt;&gt;3,AE16="x"),0,AL16/10+AM16/1000+AN16/100000)</f>
        <v>0</v>
      </c>
      <c r="AP16" s="167"/>
      <c r="AQ16" s="178"/>
      <c r="AR16" s="168">
        <f ca="1">IF(ISNA($AQ$13),0,INDEX(X16:AA16,1,$AQ$13))</f>
        <v>0</v>
      </c>
      <c r="AS16" s="168">
        <f ca="1">IF(ISNA($AQ$13),0,(INDEX(R16:U16,1,$AQ$13)-INDEX(T14:T17,$AQ$13,1)))</f>
        <v>0</v>
      </c>
      <c r="AT16" s="168">
        <f ca="1">IF(ISNA($AQ$13),0,INDEX(R16:U16,1,$AQ$13))</f>
        <v>0</v>
      </c>
      <c r="AU16" s="166"/>
      <c r="AV16" s="178"/>
      <c r="AW16" s="168">
        <f ca="1">IF(ISNA($AV$13),0,INDEX(X16:AA16,1,$AV$13))</f>
        <v>0</v>
      </c>
      <c r="AX16" s="168">
        <f ca="1">IF(ISNA($AV$13),0,(INDEX(R16:U16,1,$AV$13)-INDEX(T14:T17,$AV$13,1)))</f>
        <v>0</v>
      </c>
      <c r="AY16" s="168">
        <f ca="1">IF(ISNA($AV$13),0,INDEX(R16:U16,1,$AV$13))</f>
        <v>0</v>
      </c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</row>
    <row r="17" spans="2:86" s="122" customFormat="1">
      <c r="B17" s="126">
        <v>4</v>
      </c>
      <c r="C17" s="129">
        <f>RANK(D17,$D$14:$D$17,1)</f>
        <v>4</v>
      </c>
      <c r="D17" s="129">
        <f>E17+ROW()/1000</f>
        <v>1.0169999999999999</v>
      </c>
      <c r="E17" s="129">
        <f>RANK(K17,$K$14:$K$17)</f>
        <v>1</v>
      </c>
      <c r="F17" s="126" t="str">
        <f>VLOOKUP(B17,'Ergebniseingabe ER'!$AB$19:$AW$22,2,0)</f>
        <v>B1</v>
      </c>
      <c r="G17" s="127">
        <f>SUMPRODUCT((F17='Ergebniseingabe ER'!$O$27:$AI$38)*('Ergebniseingabe ER'!$BF$27:$BF$38))+SUMPRODUCT((F17='Ergebniseingabe ER'!$AK$27:$BE$38)*('Ergebniseingabe ER'!$BI$27:$BI$38))</f>
        <v>0</v>
      </c>
      <c r="H17" s="127">
        <f>SUMPRODUCT((F17='Ergebniseingabe ER'!$O$27:$AI$38)*('Ergebniseingabe ER'!$BI$27:$BI$38))+SUMPRODUCT((F17='Ergebniseingabe ER'!$AK$27:$BE$38)*('Ergebniseingabe ER'!$BF$27:$BF$38))</f>
        <v>0</v>
      </c>
      <c r="I17" s="127">
        <f>(SUMPRODUCT((F17='Ergebniseingabe ER'!$O$27:$AI$38)*(('Ergebniseingabe ER'!$BF$27:$BF$38)&gt;('Ergebniseingabe ER'!$BI$27:$BI$38)))+SUMPRODUCT((F17='Ergebniseingabe ER'!$AK$27:$BE$38)*(('Ergebniseingabe ER'!$BI$27:$BI$38)&gt;('Ergebniseingabe ER'!$BF$27:$BF$38))))*3+SUMPRODUCT(((F17='Ergebniseingabe ER'!$O$27:$AI$38)+(F17='Ergebniseingabe ER'!$AK$27:$BE$38))*(('Ergebniseingabe ER'!$BI$27:$BI$38)=('Ergebniseingabe ER'!$BF$27:$BF$38))*NOT(ISBLANK('Ergebniseingabe ER'!$BF$27:$BF$38)))</f>
        <v>0</v>
      </c>
      <c r="J17" s="128">
        <f>G17-H17</f>
        <v>0</v>
      </c>
      <c r="K17" s="136">
        <f>AC17+AI17+AO17</f>
        <v>0</v>
      </c>
      <c r="L17" s="127">
        <f>SUMPRODUCT(('Ergebniseingabe ER'!$O$27:$AI$38=F17)*('Ergebniseingabe ER'!$BF$27:$BF$38&lt;&gt;""))+SUMPRODUCT(('Ergebniseingabe ER'!$AK$27:$BE$38=F17)*('Ergebniseingabe ER'!$BI$27:$BI$38&lt;&gt;""))</f>
        <v>0</v>
      </c>
      <c r="M17" s="127">
        <f>SUMPRODUCT(('Ergebniseingabe ER'!$O$27:$AI$38=F17)*('Ergebniseingabe ER'!$BF$27:$BF$38&gt;'Ergebniseingabe ER'!$BI$27:$BI$38))+SUMPRODUCT(('Ergebniseingabe ER'!$AK$27:$BE$38=F17)*('Ergebniseingabe ER'!$BF$27:$BF$38&lt;'Ergebniseingabe ER'!$BI$27:$BI$38))</f>
        <v>0</v>
      </c>
      <c r="N17" s="127">
        <f>SUMPRODUCT(('Ergebniseingabe ER'!$O$27:$BE$38=F17)*('Ergebniseingabe ER'!$BF$27:$BF$38='Ergebniseingabe ER'!$BI$27:$BI$38)*('Ergebniseingabe ER'!$BF$27:$BF$38&lt;&gt;"")*('Ergebniseingabe ER'!$BI$27:$BI$38&lt;&gt;""))</f>
        <v>0</v>
      </c>
      <c r="O17" s="127">
        <f>SUMPRODUCT(('Ergebniseingabe ER'!$O$27:$AI$38=F17)*('Ergebniseingabe ER'!$BF$27:$BF$38&lt;'Ergebniseingabe ER'!$BI$27:$BI$38))+SUMPRODUCT(('Ergebniseingabe ER'!$AK$27:$BE$38=F17)*('Ergebniseingabe ER'!$BF$27:$BF$38&gt;'Ergebniseingabe ER'!$BI$27:$BI$38))</f>
        <v>0</v>
      </c>
      <c r="Q17" s="170" t="str">
        <f>F17</f>
        <v>B1</v>
      </c>
      <c r="R17" s="172">
        <f>IF(AND(Q17&amp;$R$13=VLOOKUP(Q17&amp;$R$13,$D$23:$I$46,1,0),VLOOKUP(Q17&amp;$R$13,$D$23:$I$46,6,0)&lt;&gt;""),VLOOKUP(Q17&amp;$R$13,$D$23:$I$46,6,0),)</f>
        <v>0</v>
      </c>
      <c r="S17" s="172">
        <f>IF(AND(Q17&amp;$S$13=VLOOKUP(Q17&amp;$S$13,$D$23:$I$46,1,0),VLOOKUP(Q17&amp;$S$13,$D$23:$I$46,6,0)&lt;&gt;""),VLOOKUP(Q17&amp;$S$13,$D$23:$I$46,6,0),)</f>
        <v>0</v>
      </c>
      <c r="T17" s="172">
        <f>IF(AND(Q17&amp;$T$13=VLOOKUP(Q17&amp;$T$13,$D$23:$I$46,1,0),VLOOKUP(Q17&amp;$T$13,$D$23:$I$46,6,0)&lt;&gt;""),VLOOKUP(Q17&amp;$T$13,$D$23:$I$46,6,0),)</f>
        <v>0</v>
      </c>
      <c r="U17" s="171"/>
      <c r="V17" s="188"/>
      <c r="W17" s="183" t="str">
        <f>Q17</f>
        <v>B1</v>
      </c>
      <c r="X17" s="172">
        <f>IF(AND(ISNUMBER(R17),ISNUMBER(U14)),IF(R17&gt;U14,3,IF(R17=U14,1,0)),0)</f>
        <v>1</v>
      </c>
      <c r="Y17" s="172">
        <f>IF(AND(ISNUMBER(S17),ISNUMBER(U15)),IF(S17&gt;U15,3,IF(S17=U15,1,0)),0)</f>
        <v>1</v>
      </c>
      <c r="Z17" s="172">
        <f>IF(AND(ISNUMBER(T17),ISNUMBER(U16)),IF(T17&gt;U16,3,IF(T17=U16,1,0)),0)</f>
        <v>1</v>
      </c>
      <c r="AA17" s="171"/>
      <c r="AB17" s="188"/>
      <c r="AC17" s="173">
        <f>I17*100000+J17*1000+G17</f>
        <v>0</v>
      </c>
      <c r="AD17" s="184">
        <f>COUNTIF(AC14:AC17,AC17)</f>
        <v>4</v>
      </c>
      <c r="AE17" s="184" t="str">
        <f>IF(AD17=1,"x","")</f>
        <v/>
      </c>
      <c r="AF17" s="188"/>
      <c r="AG17" s="174">
        <f>IF(AE17="x",4,IF(AC14=AC17,1,IF(AC15=AC17,2,3)))</f>
        <v>1</v>
      </c>
      <c r="AH17" s="168">
        <f>INDEX(X17:AA17,1,AG17)</f>
        <v>1</v>
      </c>
      <c r="AI17" s="175">
        <f>IF(OR($AD$18=2,$AD$18=4),AH17/10,0)</f>
        <v>0</v>
      </c>
      <c r="AJ17" s="167"/>
      <c r="AK17" s="166"/>
      <c r="AL17" s="168" t="e">
        <f ca="1">I17-INDEX(X17:AA17,1,$AK$13)-AR17-AW17</f>
        <v>#N/A</v>
      </c>
      <c r="AM17" s="168" t="e">
        <f ca="1">J17-INDEX(R17:U17,1,AK13)-INDEX(U14:U17,AK13,1)-ABS(AS17)-ABS(AX17)</f>
        <v>#N/A</v>
      </c>
      <c r="AN17" s="168" t="e">
        <f ca="1">G17-INDEX(R17:U17,1,$AK$13)-AT17-AY17</f>
        <v>#N/A</v>
      </c>
      <c r="AO17" s="177">
        <f>IF(OR($AD$18&lt;&gt;3,AE17="x"),0,AL17/10+AM17/1000+AN17/100000)</f>
        <v>0</v>
      </c>
      <c r="AP17" s="167"/>
      <c r="AQ17" s="178"/>
      <c r="AR17" s="168">
        <f ca="1">IF(ISNA($AQ$13),0,INDEX(X17:AA17,1,$AQ$13))</f>
        <v>0</v>
      </c>
      <c r="AS17" s="168">
        <f ca="1">IF(ISNA($AQ$13),0,(INDEX(R17:U17,1,$AQ$13)-INDEX(U14:U17,$AQ$13,1)))</f>
        <v>0</v>
      </c>
      <c r="AT17" s="168">
        <f ca="1">IF(ISNA($AQ$13),0,INDEX(R17:U17,1,$AQ$13))</f>
        <v>0</v>
      </c>
      <c r="AU17" s="166"/>
      <c r="AV17" s="178"/>
      <c r="AW17" s="168">
        <f ca="1">IF(ISNA($AV$13),0,INDEX(X17:AA17,1,$AV$13))</f>
        <v>0</v>
      </c>
      <c r="AX17" s="168">
        <f ca="1">IF(ISNA($AV$13),0,(INDEX(R17:U17,1,$AV$13)-INDEX(U14:U17,$AV$13,1)))</f>
        <v>0</v>
      </c>
      <c r="AY17" s="168">
        <f ca="1">IF(ISNA($AV$13),0,INDEX(R17:U17,1,$AV$13))</f>
        <v>0</v>
      </c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</row>
    <row r="18" spans="2:86" s="122" customFormat="1" ht="35.4">
      <c r="B18" s="129">
        <f>COUNT((B14:B17))*(COUNT(B14:B17)-1)</f>
        <v>12</v>
      </c>
      <c r="C18" s="129"/>
      <c r="D18" s="129"/>
      <c r="E18" s="137">
        <f>COUNTIF($E$14:$E$17,1)</f>
        <v>4</v>
      </c>
      <c r="F18" s="129"/>
      <c r="G18" s="129"/>
      <c r="H18" s="129"/>
      <c r="I18" s="129"/>
      <c r="J18" s="129"/>
      <c r="K18" s="129"/>
      <c r="L18" s="129">
        <f>SUM(L14:L17)</f>
        <v>0</v>
      </c>
      <c r="M18" s="129"/>
      <c r="N18" s="131"/>
      <c r="O18" s="126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5" t="s">
        <v>59</v>
      </c>
      <c r="AD18" s="189">
        <f>MOD(MIN(AD14:AD17)*MAX(AD14:AD17),11)</f>
        <v>5</v>
      </c>
      <c r="AE18" s="169"/>
      <c r="AF18" s="188"/>
      <c r="AG18" s="176"/>
      <c r="AH18" s="166"/>
      <c r="AI18" s="166"/>
      <c r="AJ18" s="167"/>
      <c r="AK18" s="176"/>
      <c r="AL18" s="187" t="s">
        <v>55</v>
      </c>
      <c r="AM18" s="187" t="s">
        <v>56</v>
      </c>
      <c r="AN18" s="187" t="s">
        <v>60</v>
      </c>
      <c r="AO18" s="169"/>
      <c r="AP18" s="167"/>
      <c r="AQ18" s="169"/>
      <c r="AR18" s="187" t="s">
        <v>55</v>
      </c>
      <c r="AS18" s="187" t="s">
        <v>56</v>
      </c>
      <c r="AT18" s="187" t="s">
        <v>60</v>
      </c>
      <c r="AU18" s="169"/>
      <c r="AV18" s="169"/>
      <c r="AW18" s="187" t="s">
        <v>55</v>
      </c>
      <c r="AX18" s="187" t="s">
        <v>56</v>
      </c>
      <c r="AY18" s="187" t="s">
        <v>60</v>
      </c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</row>
    <row r="19" spans="2:86" s="122" customFormat="1">
      <c r="B19" s="129"/>
      <c r="C19" s="129"/>
      <c r="D19" s="129"/>
      <c r="E19" s="129">
        <f>COUNTIF($E$14:$E$17,2)</f>
        <v>0</v>
      </c>
      <c r="F19" s="129"/>
      <c r="G19" s="129"/>
      <c r="H19" s="129"/>
      <c r="I19" s="129"/>
      <c r="J19" s="129"/>
      <c r="K19" s="129"/>
      <c r="L19" s="129"/>
      <c r="M19" s="129"/>
      <c r="N19" s="131"/>
      <c r="O19" s="126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</row>
    <row r="20" spans="2:86" s="122" customFormat="1">
      <c r="B20" s="138"/>
      <c r="C20" s="138"/>
      <c r="D20" s="138"/>
      <c r="E20" s="129">
        <f>COUNTIF($E$14:$E$17,3)</f>
        <v>0</v>
      </c>
      <c r="F20" s="138"/>
      <c r="G20" s="138"/>
      <c r="H20" s="138"/>
      <c r="I20" s="138"/>
      <c r="J20" s="138"/>
      <c r="K20" s="138"/>
      <c r="L20" s="138"/>
      <c r="M20" s="138"/>
      <c r="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</row>
    <row r="21" spans="2:86" s="122" customFormat="1">
      <c r="E21" s="129">
        <f>COUNTIF($E$14:$E$17,4)</f>
        <v>0</v>
      </c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</row>
    <row r="22" spans="2:86" s="122" customFormat="1"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</row>
    <row r="23" spans="2:86" s="122" customFormat="1">
      <c r="D23" s="122" t="str">
        <f t="shared" ref="D23:D46" si="0">E23&amp;F23</f>
        <v>A3A4</v>
      </c>
      <c r="E23" s="122" t="str">
        <f>F5</f>
        <v>A3</v>
      </c>
      <c r="F23" s="122" t="str">
        <f>F6</f>
        <v>A4</v>
      </c>
      <c r="G23" s="122" t="str">
        <f>IF(SUMPRODUCT(('Ergebniseingabe ER'!$O$27:$O$38=E23)*('Ergebniseingabe ER'!$AK$27:$AK$38=F23)*(ISNUMBER('Ergebniseingabe ER'!$BI$27:$BI$38)))=1,SUMPRODUCT(('Ergebniseingabe ER'!$O$27:$O$38=E23)*('Ergebniseingabe ER'!$AK$27:$AK$38=F23)*('Ergebniseingabe ER'!$BF$27:$BF$38))&amp;":"&amp;SUMPRODUCT(('Ergebniseingabe ER'!$O$27:$O$38=E23)*('Ergebniseingabe ER'!$AK$27:$AK$38=F23)*('Ergebniseingabe ER'!$BI$27:$BI$38)),"")</f>
        <v/>
      </c>
      <c r="H23" s="122" t="str">
        <f>IF(SUMPRODUCT(('Ergebniseingabe ER'!$AK$27:$AK$38=E23)*('Ergebniseingabe ER'!$O$27:$O$38=F23)*(ISNUMBER('Ergebniseingabe ER'!$BI$27:$BI$38)))=1,SUMPRODUCT(('Ergebniseingabe ER'!$AK$27:$AK$38=E23)*('Ergebniseingabe ER'!$O$27:$O$38=F23)*('Ergebniseingabe ER'!$BI$27:$BI$38))&amp;":"&amp;SUMPRODUCT(('Ergebniseingabe ER'!$AK$27:$AK$38=E23)*('Ergebniseingabe ER'!$O$27:$O$38=F23)*('Ergebniseingabe ER'!$BF$27:$BF$38)),"")</f>
        <v/>
      </c>
      <c r="I23" s="126" t="str">
        <f>IF(SUMPRODUCT(('Ergebniseingabe ER'!$O$27:$O$38=E23)*('Ergebniseingabe ER'!$AK$27:$AK$38=F23)*(ISNUMBER('Ergebniseingabe ER'!$BI$27:$BI$38)))=1,SUMPRODUCT(('Ergebniseingabe ER'!$O$27:$O$38=E23)*('Ergebniseingabe ER'!$AK$27:$AK$38=F23)*('Ergebniseingabe ER'!$BF$27:$BF$38)),"")</f>
        <v/>
      </c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</row>
    <row r="24" spans="2:86" s="122" customFormat="1">
      <c r="D24" s="122" t="str">
        <f t="shared" si="0"/>
        <v>A3B4</v>
      </c>
      <c r="E24" s="122" t="str">
        <f>F5</f>
        <v>A3</v>
      </c>
      <c r="F24" s="122" t="str">
        <f>F7</f>
        <v>B4</v>
      </c>
      <c r="G24" s="122" t="str">
        <f>IF(SUMPRODUCT(('Ergebniseingabe ER'!$O$27:$O$38=E24)*('Ergebniseingabe ER'!$AK$27:$AK$38=F24)*(ISNUMBER('Ergebniseingabe ER'!$BI$27:$BI$38)))=1,SUMPRODUCT(('Ergebniseingabe ER'!$O$27:$O$38=E24)*('Ergebniseingabe ER'!$AK$27:$AK$38=F24)*('Ergebniseingabe ER'!$BF$27:$BF$38))&amp;":"&amp;SUMPRODUCT(('Ergebniseingabe ER'!$O$27:$O$38=E24)*('Ergebniseingabe ER'!$AK$27:$AK$38=F24)*('Ergebniseingabe ER'!$BI$27:$BI$38)),"")</f>
        <v/>
      </c>
      <c r="H24" s="122" t="str">
        <f>IF(SUMPRODUCT(('Ergebniseingabe ER'!$AK$27:$AK$38=E24)*('Ergebniseingabe ER'!$O$27:$O$38=F24)*(ISNUMBER('Ergebniseingabe ER'!$BI$27:$BI$38)))=1,SUMPRODUCT(('Ergebniseingabe ER'!$AK$27:$AK$38=E24)*('Ergebniseingabe ER'!$O$27:$O$38=F24)*('Ergebniseingabe ER'!$BI$27:$BI$38))&amp;":"&amp;SUMPRODUCT(('Ergebniseingabe ER'!$AK$27:$AK$38=E24)*('Ergebniseingabe ER'!$O$27:$O$38=F24)*('Ergebniseingabe ER'!$BF$27:$BF$38)),"")</f>
        <v/>
      </c>
      <c r="I24" s="126" t="str">
        <f>IF(SUMPRODUCT(('Ergebniseingabe ER'!$O$27:$O$38=E24)*('Ergebniseingabe ER'!$AK$27:$AK$38=F24)*(ISNUMBER('Ergebniseingabe ER'!$BI$27:$BI$38)))=1,SUMPRODUCT(('Ergebniseingabe ER'!$O$27:$O$38=E24)*('Ergebniseingabe ER'!$AK$27:$AK$38=F24)*('Ergebniseingabe ER'!$BF$27:$BF$38)),"")</f>
        <v/>
      </c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</row>
    <row r="25" spans="2:86" s="122" customFormat="1">
      <c r="D25" s="122" t="str">
        <f t="shared" si="0"/>
        <v>A3B3</v>
      </c>
      <c r="E25" s="122" t="str">
        <f>F5</f>
        <v>A3</v>
      </c>
      <c r="F25" s="122" t="str">
        <f>F8</f>
        <v>B3</v>
      </c>
      <c r="G25" s="122" t="str">
        <f>IF(SUMPRODUCT(('Ergebniseingabe ER'!$O$27:$O$38=E25)*('Ergebniseingabe ER'!$AK$27:$AK$38=F25)*(ISNUMBER('Ergebniseingabe ER'!$BI$27:$BI$38)))=1,SUMPRODUCT(('Ergebniseingabe ER'!$O$27:$O$38=E25)*('Ergebniseingabe ER'!$AK$27:$AK$38=F25)*('Ergebniseingabe ER'!$BF$27:$BF$38))&amp;":"&amp;SUMPRODUCT(('Ergebniseingabe ER'!$O$27:$O$38=E25)*('Ergebniseingabe ER'!$AK$27:$AK$38=F25)*('Ergebniseingabe ER'!$BI$27:$BI$38)),"")</f>
        <v/>
      </c>
      <c r="H25" s="122" t="str">
        <f>IF(SUMPRODUCT(('Ergebniseingabe ER'!$AK$27:$AK$38=E25)*('Ergebniseingabe ER'!$O$27:$O$38=F25)*(ISNUMBER('Ergebniseingabe ER'!$BI$27:$BI$38)))=1,SUMPRODUCT(('Ergebniseingabe ER'!$AK$27:$AK$38=E25)*('Ergebniseingabe ER'!$O$27:$O$38=F25)*('Ergebniseingabe ER'!$BI$27:$BI$38))&amp;":"&amp;SUMPRODUCT(('Ergebniseingabe ER'!$AK$27:$AK$38=E25)*('Ergebniseingabe ER'!$O$27:$O$38=F25)*('Ergebniseingabe ER'!$BF$27:$BF$38)),"")</f>
        <v/>
      </c>
      <c r="I25" s="129" t="str">
        <f>IF(SUMPRODUCT(('Ergebniseingabe ER'!$AK$27:$AK$38=E25)*('Ergebniseingabe ER'!$O$27:$O$38=F25)*(ISNUMBER('Ergebniseingabe ER'!$BF$27:$BF$38)))=1,SUMPRODUCT(('Ergebniseingabe ER'!$AK$27:$AK$38=E25)*('Ergebniseingabe ER'!$O$27:$O$38=F25)*('Ergebniseingabe ER'!$BI$27:$BI$38)),"")</f>
        <v/>
      </c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</row>
    <row r="26" spans="2:86" s="122" customFormat="1">
      <c r="D26" s="122" t="str">
        <f t="shared" si="0"/>
        <v>A4B4</v>
      </c>
      <c r="E26" s="122" t="str">
        <f>F6</f>
        <v>A4</v>
      </c>
      <c r="F26" s="122" t="str">
        <f>F7</f>
        <v>B4</v>
      </c>
      <c r="G26" s="122" t="str">
        <f>IF(SUMPRODUCT(('Ergebniseingabe ER'!$O$27:$O$38=E26)*('Ergebniseingabe ER'!$AK$27:$AK$38=F26)*(ISNUMBER('Ergebniseingabe ER'!$BI$27:$BI$38)))=1,SUMPRODUCT(('Ergebniseingabe ER'!$O$27:$O$38=E26)*('Ergebniseingabe ER'!$AK$27:$AK$38=F26)*('Ergebniseingabe ER'!$BF$27:$BF$38))&amp;":"&amp;SUMPRODUCT(('Ergebniseingabe ER'!$O$27:$O$38=E26)*('Ergebniseingabe ER'!$AK$27:$AK$38=F26)*('Ergebniseingabe ER'!$BI$27:$BI$38)),"")</f>
        <v/>
      </c>
      <c r="H26" s="122" t="str">
        <f>IF(SUMPRODUCT(('Ergebniseingabe ER'!$AK$27:$AK$38=E26)*('Ergebniseingabe ER'!$O$27:$O$38=F26)*(ISNUMBER('Ergebniseingabe ER'!$BI$27:$BI$38)))=1,SUMPRODUCT(('Ergebniseingabe ER'!$AK$27:$AK$38=E26)*('Ergebniseingabe ER'!$O$27:$O$38=F26)*('Ergebniseingabe ER'!$BI$27:$BI$38))&amp;":"&amp;SUMPRODUCT(('Ergebniseingabe ER'!$AK$27:$AK$38=E26)*('Ergebniseingabe ER'!$O$27:$O$38=F26)*('Ergebniseingabe ER'!$BF$27:$BF$38)),"")</f>
        <v/>
      </c>
      <c r="I26" s="126" t="str">
        <f>IF(SUMPRODUCT(('Ergebniseingabe ER'!$O$27:$O$38=E26)*('Ergebniseingabe ER'!$AK$27:$AK$38=F26)*(ISNUMBER('Ergebniseingabe ER'!$BI$27:$BI$38)))=1,SUMPRODUCT(('Ergebniseingabe ER'!$O$27:$O$38=E26)*('Ergebniseingabe ER'!$AK$27:$AK$38=F26)*('Ergebniseingabe ER'!$BF$27:$BF$38)),"")</f>
        <v/>
      </c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</row>
    <row r="27" spans="2:86" s="122" customFormat="1">
      <c r="D27" s="122" t="str">
        <f t="shared" si="0"/>
        <v>A4B3</v>
      </c>
      <c r="E27" s="122" t="str">
        <f>F6</f>
        <v>A4</v>
      </c>
      <c r="F27" s="122" t="str">
        <f>F8</f>
        <v>B3</v>
      </c>
      <c r="G27" s="122" t="str">
        <f>IF(SUMPRODUCT(('Ergebniseingabe ER'!$O$27:$O$38=E27)*('Ergebniseingabe ER'!$AK$27:$AK$38=F27)*(ISNUMBER('Ergebniseingabe ER'!$BI$27:$BI$38)))=1,SUMPRODUCT(('Ergebniseingabe ER'!$O$27:$O$38=E27)*('Ergebniseingabe ER'!$AK$27:$AK$38=F27)*('Ergebniseingabe ER'!$BF$27:$BF$38))&amp;":"&amp;SUMPRODUCT(('Ergebniseingabe ER'!$O$27:$O$38=E27)*('Ergebniseingabe ER'!$AK$27:$AK$38=F27)*('Ergebniseingabe ER'!$BI$27:$BI$38)),"")</f>
        <v/>
      </c>
      <c r="H27" s="122" t="str">
        <f>IF(SUMPRODUCT(('Ergebniseingabe ER'!$AK$27:$AK$38=E27)*('Ergebniseingabe ER'!$O$27:$O$38=F27)*(ISNUMBER('Ergebniseingabe ER'!$BI$27:$BI$38)))=1,SUMPRODUCT(('Ergebniseingabe ER'!$AK$27:$AK$38=E27)*('Ergebniseingabe ER'!$O$27:$O$38=F27)*('Ergebniseingabe ER'!$BI$27:$BI$38))&amp;":"&amp;SUMPRODUCT(('Ergebniseingabe ER'!$AK$27:$AK$38=E27)*('Ergebniseingabe ER'!$O$27:$O$38=F27)*('Ergebniseingabe ER'!$BF$27:$BF$38)),"")</f>
        <v/>
      </c>
      <c r="I27" s="126" t="str">
        <f>IF(SUMPRODUCT(('Ergebniseingabe ER'!$O$27:$O$38=E27)*('Ergebniseingabe ER'!$AK$27:$AK$38=F27)*(ISNUMBER('Ergebniseingabe ER'!$BI$27:$BI$38)))=1,SUMPRODUCT(('Ergebniseingabe ER'!$O$27:$O$38=E27)*('Ergebniseingabe ER'!$AK$27:$AK$38=F27)*('Ergebniseingabe ER'!$BF$27:$BF$38)),"")</f>
        <v/>
      </c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</row>
    <row r="28" spans="2:86" s="122" customFormat="1">
      <c r="D28" s="122" t="str">
        <f t="shared" si="0"/>
        <v>B4B3</v>
      </c>
      <c r="E28" s="122" t="str">
        <f>F7</f>
        <v>B4</v>
      </c>
      <c r="F28" s="122" t="str">
        <f>F8</f>
        <v>B3</v>
      </c>
      <c r="G28" s="122" t="str">
        <f>IF(SUMPRODUCT(('Ergebniseingabe ER'!$O$27:$O$38=E28)*('Ergebniseingabe ER'!$AK$27:$AK$38=F28)*(ISNUMBER('Ergebniseingabe ER'!$BI$27:$BI$38)))=1,SUMPRODUCT(('Ergebniseingabe ER'!$O$27:$O$38=E28)*('Ergebniseingabe ER'!$AK$27:$AK$38=F28)*('Ergebniseingabe ER'!$BF$27:$BF$38))&amp;":"&amp;SUMPRODUCT(('Ergebniseingabe ER'!$O$27:$O$38=E28)*('Ergebniseingabe ER'!$AK$27:$AK$38=F28)*('Ergebniseingabe ER'!$BI$27:$BI$38)),"")</f>
        <v/>
      </c>
      <c r="H28" s="122" t="str">
        <f>IF(SUMPRODUCT(('Ergebniseingabe ER'!$AK$27:$AK$38=E28)*('Ergebniseingabe ER'!$O$27:$O$38=F28)*(ISNUMBER('Ergebniseingabe ER'!$BI$27:$BI$38)))=1,SUMPRODUCT(('Ergebniseingabe ER'!$AK$27:$AK$38=E28)*('Ergebniseingabe ER'!$O$27:$O$38=F28)*('Ergebniseingabe ER'!$BI$27:$BI$38))&amp;":"&amp;SUMPRODUCT(('Ergebniseingabe ER'!$AK$27:$AK$38=E28)*('Ergebniseingabe ER'!$O$27:$O$38=F28)*('Ergebniseingabe ER'!$BF$27:$BF$38)),"")</f>
        <v/>
      </c>
      <c r="I28" s="126" t="str">
        <f>IF(SUMPRODUCT(('Ergebniseingabe ER'!$O$27:$O$38=E28)*('Ergebniseingabe ER'!$AK$27:$AK$38=F28)*(ISNUMBER('Ergebniseingabe ER'!$BI$27:$BI$38)))=1,SUMPRODUCT(('Ergebniseingabe ER'!$O$27:$O$38=E28)*('Ergebniseingabe ER'!$AK$27:$AK$38=F28)*('Ergebniseingabe ER'!$BF$27:$BF$38)),"")</f>
        <v/>
      </c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</row>
    <row r="29" spans="2:86" s="122" customFormat="1">
      <c r="D29" s="122" t="str">
        <f t="shared" si="0"/>
        <v>A4A3</v>
      </c>
      <c r="E29" s="122" t="str">
        <f t="shared" ref="E29:E34" si="1">F23</f>
        <v>A4</v>
      </c>
      <c r="F29" s="122" t="str">
        <f t="shared" ref="F29:F34" si="2">E23</f>
        <v>A3</v>
      </c>
      <c r="G29" s="122" t="str">
        <f>IF(SUMPRODUCT(('Ergebniseingabe ER'!$O$27:$O$38=E29)*('Ergebniseingabe ER'!$AK$27:$AK$38=F29)*(ISNUMBER('Ergebniseingabe ER'!$BI$27:$BI$38)))=1,SUMPRODUCT(('Ergebniseingabe ER'!$O$27:$O$38=E29)*('Ergebniseingabe ER'!$AK$27:$AK$38=F29)*('Ergebniseingabe ER'!$BF$27:$BF$38))&amp;":"&amp;SUMPRODUCT(('Ergebniseingabe ER'!$O$27:$O$38=E29)*('Ergebniseingabe ER'!$AK$27:$AK$38=F29)*('Ergebniseingabe ER'!$BI$27:$BI$38)),"")</f>
        <v/>
      </c>
      <c r="H29" s="122" t="str">
        <f>IF(SUMPRODUCT(('Ergebniseingabe ER'!$AK$27:$AK$38=E29)*('Ergebniseingabe ER'!$O$27:$O$38=F29)*(ISNUMBER('Ergebniseingabe ER'!$BI$27:$BI$38)))=1,SUMPRODUCT(('Ergebniseingabe ER'!$AK$27:$AK$38=E29)*('Ergebniseingabe ER'!$O$27:$O$38=F29)*('Ergebniseingabe ER'!$BI$27:$BI$38))&amp;":"&amp;SUMPRODUCT(('Ergebniseingabe ER'!$AK$27:$AK$38=E29)*('Ergebniseingabe ER'!$O$27:$O$38=F29)*('Ergebniseingabe ER'!$BF$27:$BF$38)),"")</f>
        <v/>
      </c>
      <c r="I29" s="129" t="str">
        <f>IF(SUMPRODUCT(('Ergebniseingabe ER'!$AK$27:$AK$38=E29)*('Ergebniseingabe ER'!$O$27:$O$38=F29)*(ISNUMBER('Ergebniseingabe ER'!$BF$27:$BF$38)))=1,SUMPRODUCT(('Ergebniseingabe ER'!$AK$27:$AK$38=E29)*('Ergebniseingabe ER'!$O$27:$O$38=F29)*('Ergebniseingabe ER'!$BI$27:$BI$38)),"")</f>
        <v/>
      </c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</row>
    <row r="30" spans="2:86" s="122" customFormat="1">
      <c r="D30" s="122" t="str">
        <f t="shared" si="0"/>
        <v>B4A3</v>
      </c>
      <c r="E30" s="122" t="str">
        <f t="shared" si="1"/>
        <v>B4</v>
      </c>
      <c r="F30" s="122" t="str">
        <f t="shared" si="2"/>
        <v>A3</v>
      </c>
      <c r="G30" s="122" t="str">
        <f>IF(SUMPRODUCT(('Ergebniseingabe ER'!$O$27:$O$38=E30)*('Ergebniseingabe ER'!$AK$27:$AK$38=F30)*(ISNUMBER('Ergebniseingabe ER'!$BI$27:$BI$38)))=1,SUMPRODUCT(('Ergebniseingabe ER'!$O$27:$O$38=E30)*('Ergebniseingabe ER'!$AK$27:$AK$38=F30)*('Ergebniseingabe ER'!$BF$27:$BF$38))&amp;":"&amp;SUMPRODUCT(('Ergebniseingabe ER'!$O$27:$O$38=E30)*('Ergebniseingabe ER'!$AK$27:$AK$38=F30)*('Ergebniseingabe ER'!$BI$27:$BI$38)),"")</f>
        <v/>
      </c>
      <c r="H30" s="122" t="str">
        <f>IF(SUMPRODUCT(('Ergebniseingabe ER'!$AK$27:$AK$38=E30)*('Ergebniseingabe ER'!$O$27:$O$38=F30)*(ISNUMBER('Ergebniseingabe ER'!$BI$27:$BI$38)))=1,SUMPRODUCT(('Ergebniseingabe ER'!$AK$27:$AK$38=E30)*('Ergebniseingabe ER'!$O$27:$O$38=F30)*('Ergebniseingabe ER'!$BI$27:$BI$38))&amp;":"&amp;SUMPRODUCT(('Ergebniseingabe ER'!$AK$27:$AK$38=E30)*('Ergebniseingabe ER'!$O$27:$O$38=F30)*('Ergebniseingabe ER'!$BF$27:$BF$38)),"")</f>
        <v/>
      </c>
      <c r="I30" s="129" t="str">
        <f>IF(SUMPRODUCT(('Ergebniseingabe ER'!$AK$27:$AK$38=E30)*('Ergebniseingabe ER'!$O$27:$O$38=F30)*(ISNUMBER('Ergebniseingabe ER'!$BF$27:$BF$38)))=1,SUMPRODUCT(('Ergebniseingabe ER'!$AK$27:$AK$38=E30)*('Ergebniseingabe ER'!$O$27:$O$38=F30)*('Ergebniseingabe ER'!$BI$27:$BI$38)),"")</f>
        <v/>
      </c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</row>
    <row r="31" spans="2:86" s="122" customFormat="1">
      <c r="D31" s="122" t="str">
        <f t="shared" si="0"/>
        <v>B3A3</v>
      </c>
      <c r="E31" s="122" t="str">
        <f t="shared" si="1"/>
        <v>B3</v>
      </c>
      <c r="F31" s="122" t="str">
        <f t="shared" si="2"/>
        <v>A3</v>
      </c>
      <c r="G31" s="122" t="str">
        <f>IF(SUMPRODUCT(('Ergebniseingabe ER'!$O$27:$O$38=E31)*('Ergebniseingabe ER'!$AK$27:$AK$38=F31)*(ISNUMBER('Ergebniseingabe ER'!$BI$27:$BI$38)))=1,SUMPRODUCT(('Ergebniseingabe ER'!$O$27:$O$38=E31)*('Ergebniseingabe ER'!$AK$27:$AK$38=F31)*('Ergebniseingabe ER'!$BF$27:$BF$38))&amp;":"&amp;SUMPRODUCT(('Ergebniseingabe ER'!$O$27:$O$38=E31)*('Ergebniseingabe ER'!$AK$27:$AK$38=F31)*('Ergebniseingabe ER'!$BI$27:$BI$38)),"")</f>
        <v/>
      </c>
      <c r="H31" s="122" t="str">
        <f>IF(SUMPRODUCT(('Ergebniseingabe ER'!$AK$27:$AK$38=E31)*('Ergebniseingabe ER'!$O$27:$O$38=F31)*(ISNUMBER('Ergebniseingabe ER'!$BI$27:$BI$38)))=1,SUMPRODUCT(('Ergebniseingabe ER'!$AK$27:$AK$38=E31)*('Ergebniseingabe ER'!$O$27:$O$38=F31)*('Ergebniseingabe ER'!$BI$27:$BI$38))&amp;":"&amp;SUMPRODUCT(('Ergebniseingabe ER'!$AK$27:$AK$38=E31)*('Ergebniseingabe ER'!$O$27:$O$38=F31)*('Ergebniseingabe ER'!$BF$27:$BF$38)),"")</f>
        <v/>
      </c>
      <c r="I31" s="126" t="str">
        <f>IF(SUMPRODUCT(('Ergebniseingabe ER'!$O$27:$O$38=E31)*('Ergebniseingabe ER'!$AK$27:$AK$38=F31)*(ISNUMBER('Ergebniseingabe ER'!$BI$27:$BI$38)))=1,SUMPRODUCT(('Ergebniseingabe ER'!$O$27:$O$38=E31)*('Ergebniseingabe ER'!$AK$27:$AK$38=F31)*('Ergebniseingabe ER'!$BF$27:$BF$38)),"")</f>
        <v/>
      </c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</row>
    <row r="32" spans="2:86" s="122" customFormat="1">
      <c r="D32" s="122" t="str">
        <f t="shared" si="0"/>
        <v>B4A4</v>
      </c>
      <c r="E32" s="122" t="str">
        <f t="shared" si="1"/>
        <v>B4</v>
      </c>
      <c r="F32" s="122" t="str">
        <f t="shared" si="2"/>
        <v>A4</v>
      </c>
      <c r="G32" s="122" t="str">
        <f>IF(SUMPRODUCT(('Ergebniseingabe ER'!$O$27:$O$38=E32)*('Ergebniseingabe ER'!$AK$27:$AK$38=F32)*(ISNUMBER('Ergebniseingabe ER'!$BI$27:$BI$38)))=1,SUMPRODUCT(('Ergebniseingabe ER'!$O$27:$O$38=E32)*('Ergebniseingabe ER'!$AK$27:$AK$38=F32)*('Ergebniseingabe ER'!$BF$27:$BF$38))&amp;":"&amp;SUMPRODUCT(('Ergebniseingabe ER'!$O$27:$O$38=E32)*('Ergebniseingabe ER'!$AK$27:$AK$38=F32)*('Ergebniseingabe ER'!$BI$27:$BI$38)),"")</f>
        <v/>
      </c>
      <c r="H32" s="122" t="str">
        <f>IF(SUMPRODUCT(('Ergebniseingabe ER'!$AK$27:$AK$38=E32)*('Ergebniseingabe ER'!$O$27:$O$38=F32)*(ISNUMBER('Ergebniseingabe ER'!$BI$27:$BI$38)))=1,SUMPRODUCT(('Ergebniseingabe ER'!$AK$27:$AK$38=E32)*('Ergebniseingabe ER'!$O$27:$O$38=F32)*('Ergebniseingabe ER'!$BI$27:$BI$38))&amp;":"&amp;SUMPRODUCT(('Ergebniseingabe ER'!$AK$27:$AK$38=E32)*('Ergebniseingabe ER'!$O$27:$O$38=F32)*('Ergebniseingabe ER'!$BF$27:$BF$38)),"")</f>
        <v/>
      </c>
      <c r="I32" s="129" t="str">
        <f>IF(SUMPRODUCT(('Ergebniseingabe ER'!$AK$27:$AK$38=E32)*('Ergebniseingabe ER'!$O$27:$O$38=F32)*(ISNUMBER('Ergebniseingabe ER'!$BF$27:$BF$38)))=1,SUMPRODUCT(('Ergebniseingabe ER'!$AK$27:$AK$38=E32)*('Ergebniseingabe ER'!$O$27:$O$38=F32)*('Ergebniseingabe ER'!$BI$27:$BI$38)),"")</f>
        <v/>
      </c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</row>
    <row r="33" spans="4:86" s="122" customFormat="1">
      <c r="D33" s="122" t="str">
        <f t="shared" si="0"/>
        <v>B3A4</v>
      </c>
      <c r="E33" s="122" t="str">
        <f t="shared" si="1"/>
        <v>B3</v>
      </c>
      <c r="F33" s="122" t="str">
        <f t="shared" si="2"/>
        <v>A4</v>
      </c>
      <c r="G33" s="122" t="str">
        <f>IF(SUMPRODUCT(('Ergebniseingabe ER'!$O$27:$O$38=E33)*('Ergebniseingabe ER'!$AK$27:$AK$38=F33)*(ISNUMBER('Ergebniseingabe ER'!$BI$27:$BI$38)))=1,SUMPRODUCT(('Ergebniseingabe ER'!$O$27:$O$38=E33)*('Ergebniseingabe ER'!$AK$27:$AK$38=F33)*('Ergebniseingabe ER'!$BF$27:$BF$38))&amp;":"&amp;SUMPRODUCT(('Ergebniseingabe ER'!$O$27:$O$38=E33)*('Ergebniseingabe ER'!$AK$27:$AK$38=F33)*('Ergebniseingabe ER'!$BI$27:$BI$38)),"")</f>
        <v/>
      </c>
      <c r="H33" s="122" t="str">
        <f>IF(SUMPRODUCT(('Ergebniseingabe ER'!$AK$27:$AK$38=E33)*('Ergebniseingabe ER'!$O$27:$O$38=F33)*(ISNUMBER('Ergebniseingabe ER'!$BI$27:$BI$38)))=1,SUMPRODUCT(('Ergebniseingabe ER'!$AK$27:$AK$38=E33)*('Ergebniseingabe ER'!$O$27:$O$38=F33)*('Ergebniseingabe ER'!$BI$27:$BI$38))&amp;":"&amp;SUMPRODUCT(('Ergebniseingabe ER'!$AK$27:$AK$38=E33)*('Ergebniseingabe ER'!$O$27:$O$38=F33)*('Ergebniseingabe ER'!$BF$27:$BF$38)),"")</f>
        <v/>
      </c>
      <c r="I33" s="129" t="str">
        <f>IF(SUMPRODUCT(('Ergebniseingabe ER'!$AK$27:$AK$38=E33)*('Ergebniseingabe ER'!$O$27:$O$38=F33)*(ISNUMBER('Ergebniseingabe ER'!$BF$27:$BF$38)))=1,SUMPRODUCT(('Ergebniseingabe ER'!$AK$27:$AK$38=E33)*('Ergebniseingabe ER'!$O$27:$O$38=F33)*('Ergebniseingabe ER'!$BI$27:$BI$38)),"")</f>
        <v/>
      </c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</row>
    <row r="34" spans="4:86" s="122" customFormat="1">
      <c r="D34" s="122" t="str">
        <f t="shared" si="0"/>
        <v>B3B4</v>
      </c>
      <c r="E34" s="122" t="str">
        <f t="shared" si="1"/>
        <v>B3</v>
      </c>
      <c r="F34" s="122" t="str">
        <f t="shared" si="2"/>
        <v>B4</v>
      </c>
      <c r="G34" s="122" t="str">
        <f>IF(SUMPRODUCT(('Ergebniseingabe ER'!$O$27:$O$38=E34)*('Ergebniseingabe ER'!$AK$27:$AK$38=F34)*(ISNUMBER('Ergebniseingabe ER'!$BI$27:$BI$38)))=1,SUMPRODUCT(('Ergebniseingabe ER'!$O$27:$O$38=E34)*('Ergebniseingabe ER'!$AK$27:$AK$38=F34)*('Ergebniseingabe ER'!$BF$27:$BF$38))&amp;":"&amp;SUMPRODUCT(('Ergebniseingabe ER'!$O$27:$O$38=E34)*('Ergebniseingabe ER'!$AK$27:$AK$38=F34)*('Ergebniseingabe ER'!$BI$27:$BI$38)),"")</f>
        <v/>
      </c>
      <c r="H34" s="122" t="str">
        <f>IF(SUMPRODUCT(('Ergebniseingabe ER'!$AK$27:$AK$38=E34)*('Ergebniseingabe ER'!$O$27:$O$38=F34)*(ISNUMBER('Ergebniseingabe ER'!$BI$27:$BI$38)))=1,SUMPRODUCT(('Ergebniseingabe ER'!$AK$27:$AK$38=E34)*('Ergebniseingabe ER'!$O$27:$O$38=F34)*('Ergebniseingabe ER'!$BI$27:$BI$38))&amp;":"&amp;SUMPRODUCT(('Ergebniseingabe ER'!$AK$27:$AK$38=E34)*('Ergebniseingabe ER'!$O$27:$O$38=F34)*('Ergebniseingabe ER'!$BF$27:$BF$38)),"")</f>
        <v/>
      </c>
      <c r="I34" s="129" t="str">
        <f>IF(SUMPRODUCT(('Ergebniseingabe ER'!$AK$27:$AK$38=E34)*('Ergebniseingabe ER'!$O$27:$O$38=F34)*(ISNUMBER('Ergebniseingabe ER'!$BF$27:$BF$38)))=1,SUMPRODUCT(('Ergebniseingabe ER'!$AK$27:$AK$38=E34)*('Ergebniseingabe ER'!$O$27:$O$38=F34)*('Ergebniseingabe ER'!$BI$27:$BI$38)),"")</f>
        <v/>
      </c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</row>
    <row r="35" spans="4:86" s="122" customFormat="1">
      <c r="D35" s="122" t="str">
        <f t="shared" si="0"/>
        <v>A1A2</v>
      </c>
      <c r="E35" s="122" t="str">
        <f>F14</f>
        <v>A1</v>
      </c>
      <c r="F35" s="122" t="str">
        <f>F15</f>
        <v>A2</v>
      </c>
      <c r="G35" s="122" t="str">
        <f>IF(SUMPRODUCT(('Ergebniseingabe ER'!$O$27:$O$38=E35)*('Ergebniseingabe ER'!$AK$27:$AK$38=F35)*(ISNUMBER('Ergebniseingabe ER'!$BI$27:$BI$38)))=1,SUMPRODUCT(('Ergebniseingabe ER'!$O$27:$O$38=E35)*('Ergebniseingabe ER'!$AK$27:$AK$38=F35)*('Ergebniseingabe ER'!$BF$27:$BF$38))&amp;":"&amp;SUMPRODUCT(('Ergebniseingabe ER'!$O$27:$O$38=E35)*('Ergebniseingabe ER'!$AK$27:$AK$38=F35)*('Ergebniseingabe ER'!$BI$27:$BI$38)),"")</f>
        <v/>
      </c>
      <c r="H35" s="122" t="str">
        <f>IF(SUMPRODUCT(('Ergebniseingabe ER'!$AK$27:$AK$38=E35)*('Ergebniseingabe ER'!$O$27:$O$38=F35)*(ISNUMBER('Ergebniseingabe ER'!$BI$27:$BI$38)))=1,SUMPRODUCT(('Ergebniseingabe ER'!$AK$27:$AK$38=E35)*('Ergebniseingabe ER'!$O$27:$O$38=F35)*('Ergebniseingabe ER'!$BI$27:$BI$38))&amp;":"&amp;SUMPRODUCT(('Ergebniseingabe ER'!$AK$27:$AK$38=E35)*('Ergebniseingabe ER'!$O$27:$O$38=F35)*('Ergebniseingabe ER'!$BF$27:$BF$38)),"")</f>
        <v/>
      </c>
      <c r="I35" s="126" t="str">
        <f>IF(SUMPRODUCT(('Ergebniseingabe ER'!$O$27:$O$38=E35)*('Ergebniseingabe ER'!$AK$27:$AK$38=F35)*(ISNUMBER('Ergebniseingabe ER'!$BI$27:$BI$38)))=1,SUMPRODUCT(('Ergebniseingabe ER'!$O$27:$O$38=E35)*('Ergebniseingabe ER'!$AK$27:$AK$38=F35)*('Ergebniseingabe ER'!$BF$27:$BF$38)),"")</f>
        <v/>
      </c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</row>
    <row r="36" spans="4:86" s="122" customFormat="1">
      <c r="D36" s="122" t="str">
        <f t="shared" si="0"/>
        <v>A1B2</v>
      </c>
      <c r="E36" s="122" t="str">
        <f>F14</f>
        <v>A1</v>
      </c>
      <c r="F36" s="122" t="str">
        <f>F16</f>
        <v>B2</v>
      </c>
      <c r="G36" s="122" t="str">
        <f>IF(SUMPRODUCT(('Ergebniseingabe ER'!$O$27:$O$38=E36)*('Ergebniseingabe ER'!$AK$27:$AK$38=F36)*(ISNUMBER('Ergebniseingabe ER'!$BI$27:$BI$38)))=1,SUMPRODUCT(('Ergebniseingabe ER'!$O$27:$O$38=E36)*('Ergebniseingabe ER'!$AK$27:$AK$38=F36)*('Ergebniseingabe ER'!$BF$27:$BF$38))&amp;":"&amp;SUMPRODUCT(('Ergebniseingabe ER'!$O$27:$O$38=E36)*('Ergebniseingabe ER'!$AK$27:$AK$38=F36)*('Ergebniseingabe ER'!$BI$27:$BI$38)),"")</f>
        <v/>
      </c>
      <c r="H36" s="122" t="str">
        <f>IF(SUMPRODUCT(('Ergebniseingabe ER'!$AK$27:$AK$38=E36)*('Ergebniseingabe ER'!$O$27:$O$38=F36)*(ISNUMBER('Ergebniseingabe ER'!$BI$27:$BI$38)))=1,SUMPRODUCT(('Ergebniseingabe ER'!$AK$27:$AK$38=E36)*('Ergebniseingabe ER'!$O$27:$O$38=F36)*('Ergebniseingabe ER'!$BI$27:$BI$38))&amp;":"&amp;SUMPRODUCT(('Ergebniseingabe ER'!$AK$27:$AK$38=E36)*('Ergebniseingabe ER'!$O$27:$O$38=F36)*('Ergebniseingabe ER'!$BF$27:$BF$38)),"")</f>
        <v/>
      </c>
      <c r="I36" s="126" t="str">
        <f>IF(SUMPRODUCT(('Ergebniseingabe ER'!$O$27:$O$38=E36)*('Ergebniseingabe ER'!$AK$27:$AK$38=F36)*(ISNUMBER('Ergebniseingabe ER'!$BI$27:$BI$38)))=1,SUMPRODUCT(('Ergebniseingabe ER'!$O$27:$O$38=E36)*('Ergebniseingabe ER'!$AK$27:$AK$38=F36)*('Ergebniseingabe ER'!$BF$27:$BF$38)),"")</f>
        <v/>
      </c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</row>
    <row r="37" spans="4:86" s="122" customFormat="1">
      <c r="D37" s="122" t="str">
        <f t="shared" si="0"/>
        <v>A1B1</v>
      </c>
      <c r="E37" s="122" t="str">
        <f>F14</f>
        <v>A1</v>
      </c>
      <c r="F37" s="122" t="str">
        <f>F17</f>
        <v>B1</v>
      </c>
      <c r="G37" s="122" t="str">
        <f>IF(SUMPRODUCT(('Ergebniseingabe ER'!$O$27:$O$38=E37)*('Ergebniseingabe ER'!$AK$27:$AK$38=F37)*(ISNUMBER('Ergebniseingabe ER'!$BI$27:$BI$38)))=1,SUMPRODUCT(('Ergebniseingabe ER'!$O$27:$O$38=E37)*('Ergebniseingabe ER'!$AK$27:$AK$38=F37)*('Ergebniseingabe ER'!$BF$27:$BF$38))&amp;":"&amp;SUMPRODUCT(('Ergebniseingabe ER'!$O$27:$O$38=E37)*('Ergebniseingabe ER'!$AK$27:$AK$38=F37)*('Ergebniseingabe ER'!$BI$27:$BI$38)),"")</f>
        <v/>
      </c>
      <c r="H37" s="122" t="str">
        <f>IF(SUMPRODUCT(('Ergebniseingabe ER'!$AK$27:$AK$38=E37)*('Ergebniseingabe ER'!$O$27:$O$38=F37)*(ISNUMBER('Ergebniseingabe ER'!$BI$27:$BI$38)))=1,SUMPRODUCT(('Ergebniseingabe ER'!$AK$27:$AK$38=E37)*('Ergebniseingabe ER'!$O$27:$O$38=F37)*('Ergebniseingabe ER'!$BI$27:$BI$38))&amp;":"&amp;SUMPRODUCT(('Ergebniseingabe ER'!$AK$27:$AK$38=E37)*('Ergebniseingabe ER'!$O$27:$O$38=F37)*('Ergebniseingabe ER'!$BF$27:$BF$38)),"")</f>
        <v/>
      </c>
      <c r="I37" s="129" t="str">
        <f>IF(SUMPRODUCT(('Ergebniseingabe ER'!$AK$27:$AK$38=E37)*('Ergebniseingabe ER'!$O$27:$O$38=F37)*(ISNUMBER('Ergebniseingabe ER'!$BF$27:$BF$38)))=1,SUMPRODUCT(('Ergebniseingabe ER'!$AK$27:$AK$38=E37)*('Ergebniseingabe ER'!$O$27:$O$38=F37)*('Ergebniseingabe ER'!$BI$27:$BI$38)),"")</f>
        <v/>
      </c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</row>
    <row r="38" spans="4:86" s="122" customFormat="1">
      <c r="D38" s="122" t="str">
        <f t="shared" si="0"/>
        <v>A2B2</v>
      </c>
      <c r="E38" s="122" t="str">
        <f>F15</f>
        <v>A2</v>
      </c>
      <c r="F38" s="122" t="str">
        <f>F16</f>
        <v>B2</v>
      </c>
      <c r="G38" s="122" t="str">
        <f>IF(SUMPRODUCT(('Ergebniseingabe ER'!$O$27:$O$38=E38)*('Ergebniseingabe ER'!$AK$27:$AK$38=F38)*(ISNUMBER('Ergebniseingabe ER'!$BI$27:$BI$38)))=1,SUMPRODUCT(('Ergebniseingabe ER'!$O$27:$O$38=E38)*('Ergebniseingabe ER'!$AK$27:$AK$38=F38)*('Ergebniseingabe ER'!$BF$27:$BF$38))&amp;":"&amp;SUMPRODUCT(('Ergebniseingabe ER'!$O$27:$O$38=E38)*('Ergebniseingabe ER'!$AK$27:$AK$38=F38)*('Ergebniseingabe ER'!$BI$27:$BI$38)),"")</f>
        <v/>
      </c>
      <c r="H38" s="122" t="str">
        <f>IF(SUMPRODUCT(('Ergebniseingabe ER'!$AK$27:$AK$38=E38)*('Ergebniseingabe ER'!$O$27:$O$38=F38)*(ISNUMBER('Ergebniseingabe ER'!$BI$27:$BI$38)))=1,SUMPRODUCT(('Ergebniseingabe ER'!$AK$27:$AK$38=E38)*('Ergebniseingabe ER'!$O$27:$O$38=F38)*('Ergebniseingabe ER'!$BI$27:$BI$38))&amp;":"&amp;SUMPRODUCT(('Ergebniseingabe ER'!$AK$27:$AK$38=E38)*('Ergebniseingabe ER'!$O$27:$O$38=F38)*('Ergebniseingabe ER'!$BF$27:$BF$38)),"")</f>
        <v/>
      </c>
      <c r="I38" s="126" t="str">
        <f>IF(SUMPRODUCT(('Ergebniseingabe ER'!$O$27:$O$38=E38)*('Ergebniseingabe ER'!$AK$27:$AK$38=F38)*(ISNUMBER('Ergebniseingabe ER'!$BI$27:$BI$38)))=1,SUMPRODUCT(('Ergebniseingabe ER'!$O$27:$O$38=E38)*('Ergebniseingabe ER'!$AK$27:$AK$38=F38)*('Ergebniseingabe ER'!$BF$27:$BF$38)),"")</f>
        <v/>
      </c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</row>
    <row r="39" spans="4:86" s="122" customFormat="1">
      <c r="D39" s="122" t="str">
        <f t="shared" si="0"/>
        <v>A2B1</v>
      </c>
      <c r="E39" s="122" t="str">
        <f>F15</f>
        <v>A2</v>
      </c>
      <c r="F39" s="122" t="str">
        <f>F17</f>
        <v>B1</v>
      </c>
      <c r="G39" s="122" t="str">
        <f>IF(SUMPRODUCT(('Ergebniseingabe ER'!$O$27:$O$38=E39)*('Ergebniseingabe ER'!$AK$27:$AK$38=F39)*(ISNUMBER('Ergebniseingabe ER'!$BI$27:$BI$38)))=1,SUMPRODUCT(('Ergebniseingabe ER'!$O$27:$O$38=E39)*('Ergebniseingabe ER'!$AK$27:$AK$38=F39)*('Ergebniseingabe ER'!$BF$27:$BF$38))&amp;":"&amp;SUMPRODUCT(('Ergebniseingabe ER'!$O$27:$O$38=E39)*('Ergebniseingabe ER'!$AK$27:$AK$38=F39)*('Ergebniseingabe ER'!$BI$27:$BI$38)),"")</f>
        <v/>
      </c>
      <c r="H39" s="122" t="str">
        <f>IF(SUMPRODUCT(('Ergebniseingabe ER'!$AK$27:$AK$38=E39)*('Ergebniseingabe ER'!$O$27:$O$38=F39)*(ISNUMBER('Ergebniseingabe ER'!$BI$27:$BI$38)))=1,SUMPRODUCT(('Ergebniseingabe ER'!$AK$27:$AK$38=E39)*('Ergebniseingabe ER'!$O$27:$O$38=F39)*('Ergebniseingabe ER'!$BI$27:$BI$38))&amp;":"&amp;SUMPRODUCT(('Ergebniseingabe ER'!$AK$27:$AK$38=E39)*('Ergebniseingabe ER'!$O$27:$O$38=F39)*('Ergebniseingabe ER'!$BF$27:$BF$38)),"")</f>
        <v/>
      </c>
      <c r="I39" s="126" t="str">
        <f>IF(SUMPRODUCT(('Ergebniseingabe ER'!$O$27:$O$38=E39)*('Ergebniseingabe ER'!$AK$27:$AK$38=F39)*(ISNUMBER('Ergebniseingabe ER'!$BI$27:$BI$38)))=1,SUMPRODUCT(('Ergebniseingabe ER'!$O$27:$O$38=E39)*('Ergebniseingabe ER'!$AK$27:$AK$38=F39)*('Ergebniseingabe ER'!$BF$27:$BF$38)),"")</f>
        <v/>
      </c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</row>
    <row r="40" spans="4:86" s="122" customFormat="1">
      <c r="D40" s="122" t="str">
        <f t="shared" si="0"/>
        <v>B2B1</v>
      </c>
      <c r="E40" s="122" t="str">
        <f>F16</f>
        <v>B2</v>
      </c>
      <c r="F40" s="122" t="str">
        <f>F17</f>
        <v>B1</v>
      </c>
      <c r="G40" s="122" t="str">
        <f>IF(SUMPRODUCT(('Ergebniseingabe ER'!$O$27:$O$38=E40)*('Ergebniseingabe ER'!$AK$27:$AK$38=F40)*(ISNUMBER('Ergebniseingabe ER'!$BI$27:$BI$38)))=1,SUMPRODUCT(('Ergebniseingabe ER'!$O$27:$O$38=E40)*('Ergebniseingabe ER'!$AK$27:$AK$38=F40)*('Ergebniseingabe ER'!$BF$27:$BF$38))&amp;":"&amp;SUMPRODUCT(('Ergebniseingabe ER'!$O$27:$O$38=E40)*('Ergebniseingabe ER'!$AK$27:$AK$38=F40)*('Ergebniseingabe ER'!$BI$27:$BI$38)),"")</f>
        <v/>
      </c>
      <c r="H40" s="122" t="str">
        <f>IF(SUMPRODUCT(('Ergebniseingabe ER'!$AK$27:$AK$38=E40)*('Ergebniseingabe ER'!$O$27:$O$38=F40)*(ISNUMBER('Ergebniseingabe ER'!$BI$27:$BI$38)))=1,SUMPRODUCT(('Ergebniseingabe ER'!$AK$27:$AK$38=E40)*('Ergebniseingabe ER'!$O$27:$O$38=F40)*('Ergebniseingabe ER'!$BI$27:$BI$38))&amp;":"&amp;SUMPRODUCT(('Ergebniseingabe ER'!$AK$27:$AK$38=E40)*('Ergebniseingabe ER'!$O$27:$O$38=F40)*('Ergebniseingabe ER'!$BF$27:$BF$38)),"")</f>
        <v/>
      </c>
      <c r="I40" s="126" t="str">
        <f>IF(SUMPRODUCT(('Ergebniseingabe ER'!$O$27:$O$38=E40)*('Ergebniseingabe ER'!$AK$27:$AK$38=F40)*(ISNUMBER('Ergebniseingabe ER'!$BI$27:$BI$38)))=1,SUMPRODUCT(('Ergebniseingabe ER'!$O$27:$O$38=E40)*('Ergebniseingabe ER'!$AK$27:$AK$38=F40)*('Ergebniseingabe ER'!$BF$27:$BF$38)),"")</f>
        <v/>
      </c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</row>
    <row r="41" spans="4:86" s="122" customFormat="1">
      <c r="D41" s="122" t="str">
        <f t="shared" si="0"/>
        <v>A2A1</v>
      </c>
      <c r="E41" s="122" t="str">
        <f t="shared" ref="E41:E46" si="3">F35</f>
        <v>A2</v>
      </c>
      <c r="F41" s="122" t="str">
        <f t="shared" ref="F41:F46" si="4">E35</f>
        <v>A1</v>
      </c>
      <c r="G41" s="122" t="str">
        <f>IF(SUMPRODUCT(('Ergebniseingabe ER'!$O$27:$O$38=E41)*('Ergebniseingabe ER'!$AK$27:$AK$38=F41)*(ISNUMBER('Ergebniseingabe ER'!$BI$27:$BI$38)))=1,SUMPRODUCT(('Ergebniseingabe ER'!$O$27:$O$38=E41)*('Ergebniseingabe ER'!$AK$27:$AK$38=F41)*('Ergebniseingabe ER'!$BF$27:$BF$38))&amp;":"&amp;SUMPRODUCT(('Ergebniseingabe ER'!$O$27:$O$38=E41)*('Ergebniseingabe ER'!$AK$27:$AK$38=F41)*('Ergebniseingabe ER'!$BI$27:$BI$38)),"")</f>
        <v/>
      </c>
      <c r="H41" s="122" t="str">
        <f>IF(SUMPRODUCT(('Ergebniseingabe ER'!$AK$27:$AK$38=E41)*('Ergebniseingabe ER'!$O$27:$O$38=F41)*(ISNUMBER('Ergebniseingabe ER'!$BI$27:$BI$38)))=1,SUMPRODUCT(('Ergebniseingabe ER'!$AK$27:$AK$38=E41)*('Ergebniseingabe ER'!$O$27:$O$38=F41)*('Ergebniseingabe ER'!$BI$27:$BI$38))&amp;":"&amp;SUMPRODUCT(('Ergebniseingabe ER'!$AK$27:$AK$38=E41)*('Ergebniseingabe ER'!$O$27:$O$38=F41)*('Ergebniseingabe ER'!$BF$27:$BF$38)),"")</f>
        <v/>
      </c>
      <c r="I41" s="129" t="str">
        <f>IF(SUMPRODUCT(('Ergebniseingabe ER'!$AK$27:$AK$38=E41)*('Ergebniseingabe ER'!$O$27:$O$38=F41)*(ISNUMBER('Ergebniseingabe ER'!$BF$27:$BF$38)))=1,SUMPRODUCT(('Ergebniseingabe ER'!$AK$27:$AK$38=E41)*('Ergebniseingabe ER'!$O$27:$O$38=F41)*('Ergebniseingabe ER'!$BI$27:$BI$38)),"")</f>
        <v/>
      </c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</row>
    <row r="42" spans="4:86" s="122" customFormat="1">
      <c r="D42" s="122" t="str">
        <f t="shared" si="0"/>
        <v>B2A1</v>
      </c>
      <c r="E42" s="122" t="str">
        <f t="shared" si="3"/>
        <v>B2</v>
      </c>
      <c r="F42" s="122" t="str">
        <f t="shared" si="4"/>
        <v>A1</v>
      </c>
      <c r="G42" s="122" t="str">
        <f>IF(SUMPRODUCT(('Ergebniseingabe ER'!$O$27:$O$38=E42)*('Ergebniseingabe ER'!$AK$27:$AK$38=F42)*(ISNUMBER('Ergebniseingabe ER'!$BI$27:$BI$38)))=1,SUMPRODUCT(('Ergebniseingabe ER'!$O$27:$O$38=E42)*('Ergebniseingabe ER'!$AK$27:$AK$38=F42)*('Ergebniseingabe ER'!$BF$27:$BF$38))&amp;":"&amp;SUMPRODUCT(('Ergebniseingabe ER'!$O$27:$O$38=E42)*('Ergebniseingabe ER'!$AK$27:$AK$38=F42)*('Ergebniseingabe ER'!$BI$27:$BI$38)),"")</f>
        <v/>
      </c>
      <c r="H42" s="122" t="str">
        <f>IF(SUMPRODUCT(('Ergebniseingabe ER'!$AK$27:$AK$38=E42)*('Ergebniseingabe ER'!$O$27:$O$38=F42)*(ISNUMBER('Ergebniseingabe ER'!$BI$27:$BI$38)))=1,SUMPRODUCT(('Ergebniseingabe ER'!$AK$27:$AK$38=E42)*('Ergebniseingabe ER'!$O$27:$O$38=F42)*('Ergebniseingabe ER'!$BI$27:$BI$38))&amp;":"&amp;SUMPRODUCT(('Ergebniseingabe ER'!$AK$27:$AK$38=E42)*('Ergebniseingabe ER'!$O$27:$O$38=F42)*('Ergebniseingabe ER'!$BF$27:$BF$38)),"")</f>
        <v/>
      </c>
      <c r="I42" s="129" t="str">
        <f>IF(SUMPRODUCT(('Ergebniseingabe ER'!$AK$27:$AK$38=E42)*('Ergebniseingabe ER'!$O$27:$O$38=F42)*(ISNUMBER('Ergebniseingabe ER'!$BF$27:$BF$38)))=1,SUMPRODUCT(('Ergebniseingabe ER'!$AK$27:$AK$38=E42)*('Ergebniseingabe ER'!$O$27:$O$38=F42)*('Ergebniseingabe ER'!$BI$27:$BI$38)),"")</f>
        <v/>
      </c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</row>
    <row r="43" spans="4:86" s="122" customFormat="1">
      <c r="D43" s="122" t="str">
        <f t="shared" si="0"/>
        <v>B1A1</v>
      </c>
      <c r="E43" s="122" t="str">
        <f t="shared" si="3"/>
        <v>B1</v>
      </c>
      <c r="F43" s="122" t="str">
        <f t="shared" si="4"/>
        <v>A1</v>
      </c>
      <c r="G43" s="122" t="str">
        <f>IF(SUMPRODUCT(('Ergebniseingabe ER'!$O$27:$O$38=E43)*('Ergebniseingabe ER'!$AK$27:$AK$38=F43)*(ISNUMBER('Ergebniseingabe ER'!$BI$27:$BI$38)))=1,SUMPRODUCT(('Ergebniseingabe ER'!$O$27:$O$38=E43)*('Ergebniseingabe ER'!$AK$27:$AK$38=F43)*('Ergebniseingabe ER'!$BF$27:$BF$38))&amp;":"&amp;SUMPRODUCT(('Ergebniseingabe ER'!$O$27:$O$38=E43)*('Ergebniseingabe ER'!$AK$27:$AK$38=F43)*('Ergebniseingabe ER'!$BI$27:$BI$38)),"")</f>
        <v/>
      </c>
      <c r="H43" s="122" t="str">
        <f>IF(SUMPRODUCT(('Ergebniseingabe ER'!$AK$27:$AK$38=E43)*('Ergebniseingabe ER'!$O$27:$O$38=F43)*(ISNUMBER('Ergebniseingabe ER'!$BI$27:$BI$38)))=1,SUMPRODUCT(('Ergebniseingabe ER'!$AK$27:$AK$38=E43)*('Ergebniseingabe ER'!$O$27:$O$38=F43)*('Ergebniseingabe ER'!$BI$27:$BI$38))&amp;":"&amp;SUMPRODUCT(('Ergebniseingabe ER'!$AK$27:$AK$38=E43)*('Ergebniseingabe ER'!$O$27:$O$38=F43)*('Ergebniseingabe ER'!$BF$27:$BF$38)),"")</f>
        <v/>
      </c>
      <c r="I43" s="126" t="str">
        <f>IF(SUMPRODUCT(('Ergebniseingabe ER'!$O$27:$O$38=E43)*('Ergebniseingabe ER'!$AK$27:$AK$38=F43)*(ISNUMBER('Ergebniseingabe ER'!$BI$27:$BI$38)))=1,SUMPRODUCT(('Ergebniseingabe ER'!$O$27:$O$38=E43)*('Ergebniseingabe ER'!$AK$27:$AK$38=F43)*('Ergebniseingabe ER'!$BF$27:$BF$38)),"")</f>
        <v/>
      </c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</row>
    <row r="44" spans="4:86" s="122" customFormat="1">
      <c r="D44" s="122" t="str">
        <f t="shared" si="0"/>
        <v>B2A2</v>
      </c>
      <c r="E44" s="122" t="str">
        <f t="shared" si="3"/>
        <v>B2</v>
      </c>
      <c r="F44" s="122" t="str">
        <f t="shared" si="4"/>
        <v>A2</v>
      </c>
      <c r="G44" s="122" t="str">
        <f>IF(SUMPRODUCT(('Ergebniseingabe ER'!$O$27:$O$38=E44)*('Ergebniseingabe ER'!$AK$27:$AK$38=F44)*(ISNUMBER('Ergebniseingabe ER'!$BI$27:$BI$38)))=1,SUMPRODUCT(('Ergebniseingabe ER'!$O$27:$O$38=E44)*('Ergebniseingabe ER'!$AK$27:$AK$38=F44)*('Ergebniseingabe ER'!$BF$27:$BF$38))&amp;":"&amp;SUMPRODUCT(('Ergebniseingabe ER'!$O$27:$O$38=E44)*('Ergebniseingabe ER'!$AK$27:$AK$38=F44)*('Ergebniseingabe ER'!$BI$27:$BI$38)),"")</f>
        <v/>
      </c>
      <c r="H44" s="122" t="str">
        <f>IF(SUMPRODUCT(('Ergebniseingabe ER'!$AK$27:$AK$38=E44)*('Ergebniseingabe ER'!$O$27:$O$38=F44)*(ISNUMBER('Ergebniseingabe ER'!$BI$27:$BI$38)))=1,SUMPRODUCT(('Ergebniseingabe ER'!$AK$27:$AK$38=E44)*('Ergebniseingabe ER'!$O$27:$O$38=F44)*('Ergebniseingabe ER'!$BI$27:$BI$38))&amp;":"&amp;SUMPRODUCT(('Ergebniseingabe ER'!$AK$27:$AK$38=E44)*('Ergebniseingabe ER'!$O$27:$O$38=F44)*('Ergebniseingabe ER'!$BF$27:$BF$38)),"")</f>
        <v/>
      </c>
      <c r="I44" s="129" t="str">
        <f>IF(SUMPRODUCT(('Ergebniseingabe ER'!$AK$27:$AK$38=E44)*('Ergebniseingabe ER'!$O$27:$O$38=F44)*(ISNUMBER('Ergebniseingabe ER'!$BF$27:$BF$38)))=1,SUMPRODUCT(('Ergebniseingabe ER'!$AK$27:$AK$38=E44)*('Ergebniseingabe ER'!$O$27:$O$38=F44)*('Ergebniseingabe ER'!$BI$27:$BI$38)),"")</f>
        <v/>
      </c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</row>
    <row r="45" spans="4:86" s="122" customFormat="1">
      <c r="D45" s="122" t="str">
        <f t="shared" si="0"/>
        <v>B1A2</v>
      </c>
      <c r="E45" s="122" t="str">
        <f t="shared" si="3"/>
        <v>B1</v>
      </c>
      <c r="F45" s="122" t="str">
        <f t="shared" si="4"/>
        <v>A2</v>
      </c>
      <c r="G45" s="122" t="str">
        <f>IF(SUMPRODUCT(('Ergebniseingabe ER'!$O$27:$O$38=E45)*('Ergebniseingabe ER'!$AK$27:$AK$38=F45)*(ISNUMBER('Ergebniseingabe ER'!$BI$27:$BI$38)))=1,SUMPRODUCT(('Ergebniseingabe ER'!$O$27:$O$38=E45)*('Ergebniseingabe ER'!$AK$27:$AK$38=F45)*('Ergebniseingabe ER'!$BF$27:$BF$38))&amp;":"&amp;SUMPRODUCT(('Ergebniseingabe ER'!$O$27:$O$38=E45)*('Ergebniseingabe ER'!$AK$27:$AK$38=F45)*('Ergebniseingabe ER'!$BI$27:$BI$38)),"")</f>
        <v/>
      </c>
      <c r="H45" s="122" t="str">
        <f>IF(SUMPRODUCT(('Ergebniseingabe ER'!$AK$27:$AK$38=E45)*('Ergebniseingabe ER'!$O$27:$O$38=F45)*(ISNUMBER('Ergebniseingabe ER'!$BI$27:$BI$38)))=1,SUMPRODUCT(('Ergebniseingabe ER'!$AK$27:$AK$38=E45)*('Ergebniseingabe ER'!$O$27:$O$38=F45)*('Ergebniseingabe ER'!$BI$27:$BI$38))&amp;":"&amp;SUMPRODUCT(('Ergebniseingabe ER'!$AK$27:$AK$38=E45)*('Ergebniseingabe ER'!$O$27:$O$38=F45)*('Ergebniseingabe ER'!$BF$27:$BF$38)),"")</f>
        <v/>
      </c>
      <c r="I45" s="129" t="str">
        <f>IF(SUMPRODUCT(('Ergebniseingabe ER'!$AK$27:$AK$38=E45)*('Ergebniseingabe ER'!$O$27:$O$38=F45)*(ISNUMBER('Ergebniseingabe ER'!$BF$27:$BF$38)))=1,SUMPRODUCT(('Ergebniseingabe ER'!$AK$27:$AK$38=E45)*('Ergebniseingabe ER'!$O$27:$O$38=F45)*('Ergebniseingabe ER'!$BI$27:$BI$38)),"")</f>
        <v/>
      </c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</row>
    <row r="46" spans="4:86" s="122" customFormat="1">
      <c r="D46" s="122" t="str">
        <f t="shared" si="0"/>
        <v>B1B2</v>
      </c>
      <c r="E46" s="122" t="str">
        <f t="shared" si="3"/>
        <v>B1</v>
      </c>
      <c r="F46" s="122" t="str">
        <f t="shared" si="4"/>
        <v>B2</v>
      </c>
      <c r="G46" s="122" t="str">
        <f>IF(SUMPRODUCT(('Ergebniseingabe ER'!$O$27:$O$38=E46)*('Ergebniseingabe ER'!$AK$27:$AK$38=F46)*(ISNUMBER('Ergebniseingabe ER'!$BI$27:$BI$38)))=1,SUMPRODUCT(('Ergebniseingabe ER'!$O$27:$O$38=E46)*('Ergebniseingabe ER'!$AK$27:$AK$38=F46)*('Ergebniseingabe ER'!$BF$27:$BF$38))&amp;":"&amp;SUMPRODUCT(('Ergebniseingabe ER'!$O$27:$O$38=E46)*('Ergebniseingabe ER'!$AK$27:$AK$38=F46)*('Ergebniseingabe ER'!$BI$27:$BI$38)),"")</f>
        <v/>
      </c>
      <c r="H46" s="122" t="str">
        <f>IF(SUMPRODUCT(('Ergebniseingabe ER'!$AK$27:$AK$38=E46)*('Ergebniseingabe ER'!$O$27:$O$38=F46)*(ISNUMBER('Ergebniseingabe ER'!$BI$27:$BI$38)))=1,SUMPRODUCT(('Ergebniseingabe ER'!$AK$27:$AK$38=E46)*('Ergebniseingabe ER'!$O$27:$O$38=F46)*('Ergebniseingabe ER'!$BI$27:$BI$38))&amp;":"&amp;SUMPRODUCT(('Ergebniseingabe ER'!$AK$27:$AK$38=E46)*('Ergebniseingabe ER'!$O$27:$O$38=F46)*('Ergebniseingabe ER'!$BF$27:$BF$38)),"")</f>
        <v/>
      </c>
      <c r="I46" s="129" t="str">
        <f>IF(SUMPRODUCT(('Ergebniseingabe ER'!$AK$27:$AK$38=E46)*('Ergebniseingabe ER'!$O$27:$O$38=F46)*(ISNUMBER('Ergebniseingabe ER'!$BF$27:$BF$38)))=1,SUMPRODUCT(('Ergebniseingabe ER'!$AK$27:$AK$38=E46)*('Ergebniseingabe ER'!$O$27:$O$38=F46)*('Ergebniseingabe ER'!$BI$27:$BI$38)),"")</f>
        <v/>
      </c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</row>
    <row r="47" spans="4:86" s="122" customFormat="1"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</row>
    <row r="48" spans="4:86" s="122" customFormat="1"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</row>
    <row r="49" spans="66:85" s="122" customFormat="1"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</row>
    <row r="50" spans="66:85" s="122" customFormat="1"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</row>
    <row r="51" spans="66:85" s="122" customFormat="1"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</row>
    <row r="52" spans="66:85" s="122" customFormat="1"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</row>
    <row r="53" spans="66:85" s="122" customFormat="1"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</row>
    <row r="54" spans="66:85" s="122" customFormat="1"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</row>
    <row r="55" spans="66:85" s="122" customFormat="1"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</row>
    <row r="56" spans="66:85" s="122" customFormat="1"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Ergebniseingabe VR</vt:lpstr>
      <vt:lpstr>Ergebniseingabe ER</vt:lpstr>
      <vt:lpstr>Druckversion VR</vt:lpstr>
      <vt:lpstr>Druckversion ER</vt:lpstr>
      <vt:lpstr>VR</vt:lpstr>
      <vt:lpstr>ER</vt:lpstr>
      <vt:lpstr>'Druckversion ER'!Druckbereich</vt:lpstr>
      <vt:lpstr>'Druckversion VR'!Druckbereich</vt:lpstr>
      <vt:lpstr>'Ergebniseingabe ER'!Druckbereich</vt:lpstr>
      <vt:lpstr>'Ergebniseingabe VR'!Druckbereich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Altersgerechte Turnierform</dc:title>
  <dc:creator>MH</dc:creator>
  <cp:lastModifiedBy>Martin</cp:lastModifiedBy>
  <cp:revision/>
  <cp:lastPrinted>2016-10-05T12:11:16Z</cp:lastPrinted>
  <dcterms:created xsi:type="dcterms:W3CDTF">2010-02-21T20:13:34Z</dcterms:created>
  <dcterms:modified xsi:type="dcterms:W3CDTF">2016-10-05T12:50:12Z</dcterms:modified>
</cp:coreProperties>
</file>